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owy folder\2021\Gracze popłuczyny\Opracowania\Kosztorys\"/>
    </mc:Choice>
  </mc:AlternateContent>
  <xr:revisionPtr revIDLastSave="0" documentId="13_ncr:1_{701C9D7C-479D-4047-9DBC-789E43A38BFD}" xr6:coauthVersionLast="47" xr6:coauthVersionMax="47" xr10:uidLastSave="{00000000-0000-0000-0000-000000000000}"/>
  <bookViews>
    <workbookView xWindow="-25320" yWindow="-1275" windowWidth="25440" windowHeight="15390" tabRatio="789" xr2:uid="{00000000-000D-0000-FFFF-FFFF00000000}"/>
  </bookViews>
  <sheets>
    <sheet name="KI Gracze" sheetId="13" r:id="rId1"/>
    <sheet name="TES Gracze" sheetId="15" r:id="rId2"/>
    <sheet name="PR Gracze" sheetId="14" r:id="rId3"/>
    <sheet name="SPIS  Gracze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14" l="1"/>
  <c r="G63" i="14" s="1"/>
  <c r="E62" i="14"/>
  <c r="D62" i="14"/>
  <c r="C62" i="14"/>
  <c r="B62" i="14"/>
  <c r="A62" i="14"/>
  <c r="H35" i="13"/>
  <c r="F37" i="13"/>
  <c r="F36" i="13"/>
  <c r="F34" i="13"/>
  <c r="H31" i="13"/>
  <c r="F17" i="13"/>
  <c r="F16" i="13"/>
  <c r="F20" i="13"/>
  <c r="F19" i="13"/>
  <c r="F7" i="13"/>
  <c r="F41" i="13" s="1"/>
  <c r="F10" i="13"/>
  <c r="F11" i="13" s="1"/>
  <c r="F8" i="13"/>
  <c r="F43" i="13" s="1"/>
  <c r="F44" i="13" l="1"/>
  <c r="F18" i="13"/>
  <c r="F22" i="13" s="1"/>
  <c r="F9" i="13"/>
  <c r="F21" i="13" l="1"/>
  <c r="F23" i="13" s="1"/>
  <c r="F14" i="13"/>
  <c r="F42" i="13"/>
  <c r="A10" i="15"/>
  <c r="F60" i="14"/>
  <c r="G61" i="14" s="1"/>
  <c r="A10" i="14"/>
  <c r="B10" i="14"/>
  <c r="C10" i="14"/>
  <c r="D10" i="14"/>
  <c r="E10" i="14"/>
  <c r="A14" i="14"/>
  <c r="B14" i="14"/>
  <c r="C14" i="14"/>
  <c r="D14" i="14"/>
  <c r="E14" i="14"/>
  <c r="F14" i="14"/>
  <c r="G15" i="14" s="1"/>
  <c r="A18" i="14"/>
  <c r="B18" i="14"/>
  <c r="C18" i="14"/>
  <c r="D18" i="14"/>
  <c r="E18" i="14"/>
  <c r="F18" i="14"/>
  <c r="G19" i="14" s="1"/>
  <c r="A22" i="14"/>
  <c r="B22" i="14"/>
  <c r="C22" i="14"/>
  <c r="D22" i="14"/>
  <c r="E22" i="14"/>
  <c r="A73" i="14"/>
  <c r="B73" i="14"/>
  <c r="C73" i="14"/>
  <c r="D73" i="14"/>
  <c r="E73" i="14"/>
  <c r="A75" i="14"/>
  <c r="B75" i="14"/>
  <c r="C75" i="14"/>
  <c r="D75" i="14"/>
  <c r="E75" i="14"/>
  <c r="A77" i="14"/>
  <c r="B77" i="14"/>
  <c r="C77" i="14"/>
  <c r="D77" i="14"/>
  <c r="E77" i="14"/>
  <c r="A79" i="14"/>
  <c r="B79" i="14"/>
  <c r="C79" i="14"/>
  <c r="D79" i="14"/>
  <c r="E79" i="14"/>
  <c r="A44" i="14"/>
  <c r="B44" i="14"/>
  <c r="C44" i="14"/>
  <c r="D44" i="14"/>
  <c r="E44" i="14"/>
  <c r="F44" i="14"/>
  <c r="G45" i="14" s="1"/>
  <c r="A46" i="14"/>
  <c r="B46" i="14"/>
  <c r="C46" i="14"/>
  <c r="D46" i="14"/>
  <c r="E46" i="14"/>
  <c r="F46" i="14"/>
  <c r="G47" i="14" s="1"/>
  <c r="A48" i="14"/>
  <c r="B48" i="14"/>
  <c r="C48" i="14"/>
  <c r="D48" i="14"/>
  <c r="E48" i="14"/>
  <c r="F48" i="14"/>
  <c r="G49" i="14" s="1"/>
  <c r="A50" i="14"/>
  <c r="B50" i="14"/>
  <c r="C50" i="14"/>
  <c r="D50" i="14"/>
  <c r="E50" i="14"/>
  <c r="F50" i="14"/>
  <c r="G51" i="14" s="1"/>
  <c r="A52" i="14"/>
  <c r="B52" i="14"/>
  <c r="C52" i="14"/>
  <c r="D52" i="14"/>
  <c r="E52" i="14"/>
  <c r="F52" i="14"/>
  <c r="G53" i="14" s="1"/>
  <c r="A54" i="14"/>
  <c r="B54" i="14"/>
  <c r="C54" i="14"/>
  <c r="D54" i="14"/>
  <c r="E54" i="14"/>
  <c r="F54" i="14"/>
  <c r="G55" i="14" s="1"/>
  <c r="A56" i="14"/>
  <c r="B56" i="14"/>
  <c r="C56" i="14"/>
  <c r="D56" i="14"/>
  <c r="E56" i="14"/>
  <c r="F56" i="14"/>
  <c r="G57" i="14" s="1"/>
  <c r="A58" i="14"/>
  <c r="B58" i="14"/>
  <c r="C58" i="14"/>
  <c r="D58" i="14"/>
  <c r="E58" i="14"/>
  <c r="F58" i="14"/>
  <c r="G59" i="14" s="1"/>
  <c r="A60" i="14"/>
  <c r="B60" i="14"/>
  <c r="C60" i="14"/>
  <c r="D60" i="14"/>
  <c r="E60" i="14"/>
  <c r="A64" i="14"/>
  <c r="B64" i="14"/>
  <c r="C64" i="14"/>
  <c r="D64" i="14"/>
  <c r="E64" i="14"/>
  <c r="F64" i="14"/>
  <c r="G65" i="14" s="1"/>
  <c r="A66" i="14"/>
  <c r="B66" i="14"/>
  <c r="C66" i="14"/>
  <c r="D66" i="14"/>
  <c r="E66" i="14"/>
  <c r="A68" i="14"/>
  <c r="B68" i="14"/>
  <c r="C68" i="14"/>
  <c r="D68" i="14"/>
  <c r="E68" i="14"/>
  <c r="A70" i="14"/>
  <c r="B70" i="14"/>
  <c r="C70" i="14"/>
  <c r="D70" i="14"/>
  <c r="E70" i="14"/>
  <c r="F41" i="14"/>
  <c r="G42" i="14" s="1"/>
  <c r="E41" i="14"/>
  <c r="D41" i="14"/>
  <c r="C41" i="14"/>
  <c r="B41" i="14"/>
  <c r="A41" i="14"/>
  <c r="F39" i="14"/>
  <c r="G40" i="14" s="1"/>
  <c r="E39" i="14"/>
  <c r="D39" i="14"/>
  <c r="C39" i="14"/>
  <c r="B39" i="14"/>
  <c r="A39" i="14"/>
  <c r="F37" i="14"/>
  <c r="G38" i="14" s="1"/>
  <c r="E37" i="14"/>
  <c r="D37" i="14"/>
  <c r="C37" i="14"/>
  <c r="B37" i="14"/>
  <c r="A37" i="14"/>
  <c r="F35" i="14"/>
  <c r="G36" i="14" s="1"/>
  <c r="E35" i="14"/>
  <c r="D35" i="14"/>
  <c r="C35" i="14"/>
  <c r="B35" i="14"/>
  <c r="A35" i="14"/>
  <c r="F33" i="14"/>
  <c r="G34" i="14" s="1"/>
  <c r="E33" i="14"/>
  <c r="D33" i="14"/>
  <c r="C33" i="14"/>
  <c r="B33" i="14"/>
  <c r="A33" i="14"/>
  <c r="F31" i="14"/>
  <c r="G32" i="14" s="1"/>
  <c r="E31" i="14"/>
  <c r="D31" i="14"/>
  <c r="C31" i="14"/>
  <c r="B31" i="14"/>
  <c r="A31" i="14"/>
  <c r="F29" i="14"/>
  <c r="G30" i="14" s="1"/>
  <c r="E29" i="14"/>
  <c r="D29" i="14"/>
  <c r="C29" i="14"/>
  <c r="B29" i="14"/>
  <c r="A29" i="14"/>
  <c r="F27" i="14"/>
  <c r="G28" i="14" s="1"/>
  <c r="E27" i="14"/>
  <c r="D27" i="14"/>
  <c r="C27" i="14"/>
  <c r="B27" i="14"/>
  <c r="A27" i="14"/>
  <c r="F25" i="14"/>
  <c r="G26" i="14" s="1"/>
  <c r="E25" i="14"/>
  <c r="D25" i="14"/>
  <c r="C25" i="14"/>
  <c r="B25" i="14"/>
  <c r="A25" i="14"/>
  <c r="F20" i="14"/>
  <c r="G21" i="14" s="1"/>
  <c r="E20" i="14"/>
  <c r="D20" i="14"/>
  <c r="C20" i="14"/>
  <c r="B20" i="14"/>
  <c r="A20" i="14"/>
  <c r="E16" i="14"/>
  <c r="D16" i="14"/>
  <c r="C16" i="14"/>
  <c r="B16" i="14"/>
  <c r="A16" i="14"/>
  <c r="F12" i="14"/>
  <c r="G13" i="14" s="1"/>
  <c r="E12" i="14"/>
  <c r="D12" i="14"/>
  <c r="C12" i="14"/>
  <c r="B12" i="14"/>
  <c r="A12" i="14"/>
  <c r="F8" i="14"/>
  <c r="G9" i="14" s="1"/>
  <c r="E8" i="14"/>
  <c r="D8" i="14"/>
  <c r="C8" i="14"/>
  <c r="B8" i="14"/>
  <c r="A8" i="14"/>
  <c r="B6" i="14"/>
  <c r="C6" i="14"/>
  <c r="D6" i="14"/>
  <c r="E6" i="14"/>
  <c r="F6" i="14"/>
  <c r="G7" i="14" s="1"/>
  <c r="A6" i="14"/>
  <c r="F68" i="14" l="1"/>
  <c r="G69" i="14" s="1"/>
  <c r="F70" i="14"/>
  <c r="G71" i="14" s="1"/>
  <c r="H39" i="13" l="1"/>
  <c r="H38" i="13"/>
  <c r="H36" i="13"/>
  <c r="H34" i="13"/>
  <c r="H6" i="13"/>
  <c r="H9" i="13"/>
  <c r="H10" i="13"/>
  <c r="H12" i="13"/>
  <c r="H13" i="13"/>
  <c r="H7" i="13"/>
  <c r="H37" i="13" l="1"/>
  <c r="F66" i="14"/>
  <c r="G67" i="14" s="1"/>
  <c r="H44" i="13"/>
  <c r="F79" i="14"/>
  <c r="G80" i="14" s="1"/>
  <c r="H41" i="13"/>
  <c r="F73" i="14"/>
  <c r="G74" i="14" s="1"/>
  <c r="H43" i="13"/>
  <c r="F77" i="14"/>
  <c r="G78" i="14" s="1"/>
  <c r="H11" i="13"/>
  <c r="F16" i="14"/>
  <c r="G17" i="14" s="1"/>
  <c r="H8" i="13"/>
  <c r="F10" i="14"/>
  <c r="G11" i="14" s="1"/>
  <c r="F22" i="14"/>
  <c r="G23" i="14" s="1"/>
  <c r="H42" i="13" l="1"/>
  <c r="F75" i="14"/>
  <c r="G76" i="14" s="1"/>
  <c r="H22" i="13"/>
  <c r="H21" i="13"/>
  <c r="H29" i="13"/>
  <c r="H26" i="13"/>
  <c r="H27" i="13"/>
  <c r="H33" i="13" l="1"/>
  <c r="H32" i="13"/>
  <c r="H30" i="13"/>
  <c r="H28" i="13"/>
  <c r="H24" i="13"/>
  <c r="H23" i="13"/>
  <c r="H20" i="13"/>
  <c r="H19" i="13"/>
  <c r="H18" i="13"/>
  <c r="H17" i="13"/>
  <c r="H16" i="13"/>
  <c r="H14" i="13"/>
  <c r="D4" i="15" s="1"/>
  <c r="D6" i="15" l="1"/>
  <c r="D7" i="15"/>
  <c r="D5" i="15"/>
  <c r="H45" i="13"/>
  <c r="D8" i="1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DF86F9D-E7EB-4115-B282-F9DCA1A5F7F0}" keepAlive="1" name="Zapytanie — Zalesie etap III_02 04 2022r" description="Połączenie z zapytaniem „Zalesie etap III_02 04 2022r” w skoroszycie." type="5" refreshedVersion="0" background="1">
    <dbPr connection="Provider=Microsoft.Mashup.OleDb.1;Data Source=$Workbook$;Location=&quot;Zalesie etap III_02 04 2022r&quot;;Extended Properties=&quot;&quot;" command="SELECT * FROM [Zalesie etap III_02 04 2022r]"/>
  </connection>
  <connection id="2" xr16:uid="{B7847D68-248A-4D8D-9B41-C64265DAFC8A}" keepAlive="1" name="Zapytanie — Zalesie etap III_02 04 2022r (2)" description="Połączenie z zapytaniem „Zalesie etap III_02 04 2022r (2)” w skoroszycie." type="5" refreshedVersion="0" background="1">
    <dbPr connection="Provider=Microsoft.Mashup.OleDb.1;Data Source=$Workbook$;Location=&quot;Zalesie etap III_02 04 2022r (2)&quot;;Extended Properties=&quot;&quot;" command="SELECT * FROM [Zalesie etap III_02 04 2022r (2)]"/>
  </connection>
  <connection id="3" xr16:uid="{9A7FA3B4-3D64-4AA5-B99D-3C433D0A2870}" keepAlive="1" name="Zapytanie — Zalesie etap III_02 04 2022r (3)" description="Połączenie z zapytaniem „Zalesie etap III_02 04 2022r (3)” w skoroszycie." type="5" refreshedVersion="0" background="1">
    <dbPr connection="Provider=Microsoft.Mashup.OleDb.1;Data Source=$Workbook$;Location=&quot;Zalesie etap III_02 04 2022r (3)&quot;;Extended Properties=&quot;&quot;" command="SELECT * FROM [Zalesie etap III_02 04 2022r (3)]"/>
  </connection>
</connections>
</file>

<file path=xl/sharedStrings.xml><?xml version="1.0" encoding="utf-8"?>
<sst xmlns="http://schemas.openxmlformats.org/spreadsheetml/2006/main" count="279" uniqueCount="158">
  <si>
    <t>Lp.</t>
  </si>
  <si>
    <t>Opis</t>
  </si>
  <si>
    <t>Ilość</t>
  </si>
  <si>
    <t>1 d.1</t>
  </si>
  <si>
    <t>ST-00.01</t>
  </si>
  <si>
    <t>km</t>
  </si>
  <si>
    <t>m</t>
  </si>
  <si>
    <t>KNR 2-31 0812-03</t>
  </si>
  <si>
    <t>kpl.</t>
  </si>
  <si>
    <t>10 d.2</t>
  </si>
  <si>
    <t>ROBOTY ZIEMNE</t>
  </si>
  <si>
    <t>ST-00.02</t>
  </si>
  <si>
    <t>19 d.3</t>
  </si>
  <si>
    <t>20 d.3</t>
  </si>
  <si>
    <t>21 d.3</t>
  </si>
  <si>
    <t>22 d.3</t>
  </si>
  <si>
    <t>ST-00.03</t>
  </si>
  <si>
    <t>stud.</t>
  </si>
  <si>
    <t>33 d.4</t>
  </si>
  <si>
    <t>34 d.4</t>
  </si>
  <si>
    <t>35 d.4</t>
  </si>
  <si>
    <t>36 d.4</t>
  </si>
  <si>
    <t>KNR 2-18 0804-02</t>
  </si>
  <si>
    <t>ST-00.04</t>
  </si>
  <si>
    <t>ROBOTY ODTWORZENIOWE</t>
  </si>
  <si>
    <t>Nr spec. techn.</t>
  </si>
  <si>
    <t xml:space="preserve">KNNR 4 1308-03 </t>
  </si>
  <si>
    <t>11 d.2</t>
  </si>
  <si>
    <t>12 d.2</t>
  </si>
  <si>
    <t>13 d.2</t>
  </si>
  <si>
    <t>14 d.2</t>
  </si>
  <si>
    <t>15 d.2</t>
  </si>
  <si>
    <t>16 d.2</t>
  </si>
  <si>
    <t>17 d.2</t>
  </si>
  <si>
    <t>KNR 2-25 0307-03</t>
  </si>
  <si>
    <t>23 d.3</t>
  </si>
  <si>
    <t>24 d.3</t>
  </si>
  <si>
    <t>25 d.3</t>
  </si>
  <si>
    <t>26 d.3</t>
  </si>
  <si>
    <t>27 d.3</t>
  </si>
  <si>
    <t>28 d.3</t>
  </si>
  <si>
    <t>29 d.3</t>
  </si>
  <si>
    <t>KNNR 1 0111-01</t>
  </si>
  <si>
    <t>KNNR 1 0210-05</t>
  </si>
  <si>
    <t>KNNR 1 0207-03</t>
  </si>
  <si>
    <t>KNNR 4 1411-04</t>
  </si>
  <si>
    <t>KNNR 1 0406-01</t>
  </si>
  <si>
    <t>KNNR 1 0408-01</t>
  </si>
  <si>
    <t>Razem</t>
  </si>
  <si>
    <t>Pozycje kosztorysowe</t>
  </si>
  <si>
    <t>Nazwa działu</t>
  </si>
  <si>
    <t xml:space="preserve"> </t>
  </si>
  <si>
    <t>ROBOTY PRZYGOTOWAWCZE I ROZBIÓRKOWE</t>
  </si>
  <si>
    <t>KNNR 6 0802-06</t>
  </si>
  <si>
    <t>KNR 2-31 0802-07</t>
  </si>
  <si>
    <t>KNNR 1 0307-06</t>
  </si>
  <si>
    <t>KNNR 4 1411-03</t>
  </si>
  <si>
    <t>KNNR 4 1009-04</t>
  </si>
  <si>
    <t>KNNR 6 0112-06</t>
  </si>
  <si>
    <t>Nawierzchnia betonowa gr. 20cm</t>
  </si>
  <si>
    <t>2 d.1</t>
  </si>
  <si>
    <t>3 d.1</t>
  </si>
  <si>
    <t>4 d.1</t>
  </si>
  <si>
    <t xml:space="preserve">Rozebranie nawierzchni z betonu gr. 20 cm mechanicznie </t>
  </si>
  <si>
    <t>5 d.1</t>
  </si>
  <si>
    <t>6 d.1</t>
  </si>
  <si>
    <t>KNR 4-01 0108-09+4* KNR 4-010108-10</t>
  </si>
  <si>
    <t>30 d.3</t>
  </si>
  <si>
    <t>31 d.3</t>
  </si>
  <si>
    <t>Wartość kosztorysowa robót bez narzutów kosztorysu</t>
  </si>
  <si>
    <t>Mechaniczne rozebranie podbudowy z kruszywa kamiennego o grubości 15 cm</t>
  </si>
  <si>
    <t>Wywiezienie gruzu spryzmowanego samochodami skrzyniowymi na odl.do 5 km. W pozycji ująć koszt zagospodarowania gruzu.</t>
  </si>
  <si>
    <t>Podłoża pod kanały i obiekty z materiałów sypkich grub. 30 cm ponad wierzch rury - zasypka kanałów - w cenie uwzględnić zakup i dowóz piasku.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</si>
  <si>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</si>
  <si>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</si>
  <si>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t>KNNR 4 1413-01</t>
  </si>
  <si>
    <t>Próba szczelności kanałów rurowych grawitacyjnych 
o śr.nominalnej 200 mm wraz z dwukrotnym kamerowaniem sieci</t>
  </si>
  <si>
    <t>KNR 2-18 0804-01</t>
  </si>
  <si>
    <t>KNNR 4 1409-01</t>
  </si>
  <si>
    <t>Układanie mieszanki betonowej pompą do betonu na
samochodzie - ławy fundamentowe, bloki oporowe</t>
  </si>
  <si>
    <t>KNNR 4 1413-03
analogia</t>
  </si>
  <si>
    <t>KNR 2-18 0802-01</t>
  </si>
  <si>
    <t>Próba szczelności rurociągów tłocznych z rur z tworzyw
sztucznych ( PE ) o śr.nominalnej do 100 mm</t>
  </si>
  <si>
    <t>200m
-1 prób.</t>
  </si>
  <si>
    <t>KNR 2-31 0813-03</t>
  </si>
  <si>
    <t>Rozebranie krawężników betonowych 15x30cm na podsypce cem. piaskowej</t>
  </si>
  <si>
    <t xml:space="preserve">Rozebranie ław pod krawężniki z betonu </t>
  </si>
  <si>
    <t>7 d.1</t>
  </si>
  <si>
    <t>8 d.1</t>
  </si>
  <si>
    <t>9 d.1</t>
  </si>
  <si>
    <t>18 d.2</t>
  </si>
  <si>
    <t>32 d.3</t>
  </si>
  <si>
    <t>Warstwa górna podbudowy z kruszywa łamanego bazaltowego lub granitowego 0/31,5mm o grubości po zagęszczeniu 15 cm</t>
  </si>
  <si>
    <t>KNNR 6 0403-03</t>
  </si>
  <si>
    <t>Krawężniki betonowe wystające o wymiarach 15x30cm z wykonaniem ław betonowych z oporem (0,065m3/mb) z betonu C12/15 na podsypce cementowo-piaskowej</t>
  </si>
  <si>
    <t>Jedn. 
obm.</t>
  </si>
  <si>
    <t>Podstawa wyceny</t>
  </si>
  <si>
    <t>Cena jedn.
zł</t>
  </si>
  <si>
    <t>Wartość
zł
(6 x 7)</t>
  </si>
  <si>
    <t>PRZEDMIAR ROBÓT</t>
  </si>
  <si>
    <t>RAZEM</t>
  </si>
  <si>
    <t>TABELA ELEMENTÓW SCALONYCH</t>
  </si>
  <si>
    <t>Nazwa</t>
  </si>
  <si>
    <t>SPIS DZIAŁÓW PRZEDMIARU ROBÓT</t>
  </si>
  <si>
    <t>Od</t>
  </si>
  <si>
    <t>Do</t>
  </si>
  <si>
    <t>18</t>
  </si>
  <si>
    <t>KNR 2-31 0308-03+ 15*KNR 2-31 0308-04</t>
  </si>
  <si>
    <t xml:space="preserve">KNNR 4 1413-05
+KNR 7-07 0107-01
analogia 
</t>
  </si>
  <si>
    <t>Roboty pomiarowe przy liniowych robotach ziemnych - trasa sieci kanalizacyjnej i instalacji towarzyszących wraz z inwentaryzacją powykonawczą (analogia)</t>
  </si>
  <si>
    <t>Ogrodzenia z siatki na słupkach betonowych - rozebranie, materiał z rozbiórki  do późniejszych odtworzeń (analogia)</t>
  </si>
  <si>
    <t>KNR 4-05I 0409-01</t>
  </si>
  <si>
    <t>KNR 4-05I 0315-03</t>
  </si>
  <si>
    <t>Demontaż studni rewizyjnych z kręgów betonowych o śr. 1000mm w gotowym wykopie o głęb. 2m. W pozycji ująć koszt zagospodarowania materiału z rozbiórki.</t>
  </si>
  <si>
    <t>Demontaż rurociągu betonowego kielichowego o średnicy nominalnej do 500 mm uszczelnionego zaprawą cementową. W pozycji ująć koszt zagospodarowania materiału z rozbiórki.</t>
  </si>
  <si>
    <t>Wykopy liniowe o szerokości 0,8-2,5 m i głębokości do 5,0 m o ścianach pionowych w gruntach kat. II-IV - wykop ręczny 20% pod sieć kanalizacji sanitarnej i instalacje towarzyszące. 
W pozycji ująć koszt zabezpieczenia skarp wykopu oraz ewentualnego odwodnienia wykopu.</t>
  </si>
  <si>
    <t>Wykopy oraz przekopy o głęb.do 5,0m wyk.na odkład koparkami podsiębiernymi o poj.łyżki 1.20 - 2.50 m3 w gr.kat. II-IV - 80% wykop mechaniczny pod sieć kanalizacji sanitarnej i instalacje towarzyszące. 
W pozycji ująć koszt zabezpieczenia skarp wykopu oraz ewentualnego odwodnienia wykopu. Przewidzieć odrębne
składowanie humusu do prac odtworzeniowych.</t>
  </si>
  <si>
    <t>Roboty ziemne wykonywane koparkami chwytakowymi w gr.kat. II-IV w ziemi uprzednio zmag. w hałdach - załadunek i wywóz nadmiaru gruntu. W cenie uwzglednić koszt zagospodarowania urobku.</t>
  </si>
  <si>
    <t>Podłoża pod kanały i obiekty z materiałów sypkich grub. 15 cm - podsypka - w cenie uwzględnić zakup i dowóz piasku</t>
  </si>
  <si>
    <t>KNNR 1 0318-03</t>
  </si>
  <si>
    <t>Nasypy wykonywane koparkami zgarniakowymi z bezpośrednim przerzutem gruntu uzyskanego z ukopu; grunt kat.I-II - analogia - zasypanie gruntem rodzimym piaszczystym mechaniczne 80% wykopu po wykonanych robotach montażowych. W cenie ująć plantowanie pasa robót ziemnych warstwą humusu gr. min. 30 cm oraz przywrócenie pierwotnego zagospodarowania terenu.</t>
  </si>
  <si>
    <t>Zasypywanie wykopów o ścianach pionowych o szerokości 0.8-2.5 m i głęb.do 4.5 m w gr.kat. I-III (współczynnik zagęszczenia Is=0,98) - analogia - zasypanie gruntem rodzimym piaszczystym ręczne 20% wykopu po wykonanych robotach montażowych.</t>
  </si>
  <si>
    <t>Zagęszczanie nasypów z gruntu spoistego kat.I-II ubijakami mechanicznymi (współczynnik zagęszczenia Is=0,98)</t>
  </si>
  <si>
    <t>KNR 2-19 0218-01</t>
  </si>
  <si>
    <t>Zabezpieczenie kabla w ziemi - rura ochronna dwudzielna 125/3,0mm na kablach telekomunikacyjnych i energetycznych</t>
  </si>
  <si>
    <t xml:space="preserve">KNNR 4 1308-04 </t>
  </si>
  <si>
    <t>Kanały z rur PVC-U klasy SN8 SDR34 łączonych na wcisk o śr. zewn. 200 mm</t>
  </si>
  <si>
    <t>Próba szczelności kanałów rurowych grawitacyjnych 
o śr.nominalnej 250 mm wraz z dwukrotnym kamerowaniem sieci</t>
  </si>
  <si>
    <t>Przewiert sterowany rurą  PE 100 RC SDR 17 PN10 o średnicy 90x5,4mm - sieć kanalizacji sanitarnej tłocznej. W pozycji ująć koszt rury przewodowej, wykonania komór przewiertowych oraz prace odtworzeniowe.</t>
  </si>
  <si>
    <t>Studnie rewizyjne z kręgów betonowych o śr. 1000mm w gotowym wykopie - studnia typu BS z kręgów łączonych na uszczelkę, z dnem, kinetą i szczelnymi przejściami dla rur.  Właz żeliwny klasy D400.</t>
  </si>
  <si>
    <t>Studnie rozprężne systemowe o śr. 1000mm z tworzyw sztucznych z kinetą i szczelnymi przejściami dla rur.  Właz żeliwny klasy D400.</t>
  </si>
  <si>
    <t>Studnie rewizyjne z kręgów betonowych o śr. 2200mm  w gotowym wykopie - studnia z kręgów łączonych na uszczelkę, z dnem i szczelnymi przejściami dla rur.  Właz żeliwny klasy D400 - komora osadnika wg rysunku szczegółowego</t>
  </si>
  <si>
    <t xml:space="preserve">Zabudowa kompletnej zasuwy nożowej DN200 z kształtkami, obudową i skrzynką uliczną </t>
  </si>
  <si>
    <t>KNR 2-18 0305-03
analogia</t>
  </si>
  <si>
    <t xml:space="preserve">Zabudowa kompletnej zasuwy nożowej DN250 z kształtkami, obudową i skrzynką uliczną </t>
  </si>
  <si>
    <t>Kompletna przepompownia PS (zbiornik przepompowni PS + komora pomiarowa SP) wraz z wyposażeniem wewnętrznym i sterowaniem oraz robotami montażowymi zasilania energetycznego z budynku SUW kablem zasilającym w rurze osłonowej wg projektu i rysunków szczegółowych</t>
  </si>
  <si>
    <t>Ogrodzenia z siatki na słupkach betonowych - bu-
dowa, materiał z rozbiórki</t>
  </si>
  <si>
    <t>KNR 2-25 0307-01</t>
  </si>
  <si>
    <t>ST-00.08</t>
  </si>
  <si>
    <t>Kanały z rur PVC-U klasy SN8 SDR34 łączonych na wcisk o śr. zewn. 250 mm</t>
  </si>
  <si>
    <t>Wykonanie kompletnej budowli wylotowej W-1 wraz z umocnieniami skarpy zgodnie z rysunkiem szczegółowym</t>
  </si>
  <si>
    <t>KNNR 10 0407-01
analogia</t>
  </si>
  <si>
    <t>SIEĆ KANALIZACYJNA WRAZ Z OBIEKTAMI - ROBOTY MONTAŻOWE</t>
  </si>
  <si>
    <t>1 - 9</t>
  </si>
  <si>
    <t>10 - 18</t>
  </si>
  <si>
    <t>19 - 32</t>
  </si>
  <si>
    <t>33 - 36</t>
  </si>
  <si>
    <t>9</t>
  </si>
  <si>
    <t>10</t>
  </si>
  <si>
    <t>19</t>
  </si>
  <si>
    <t>32</t>
  </si>
  <si>
    <t>36</t>
  </si>
  <si>
    <t>33</t>
  </si>
  <si>
    <t>ST-00.05
ST-00.06</t>
  </si>
  <si>
    <t>ST-00.02
ST-00.07</t>
  </si>
  <si>
    <t>ST-00.03
ST-00.05</t>
  </si>
  <si>
    <t>KOSZTORYS OFERTOWY</t>
  </si>
  <si>
    <t xml:space="preserve">Słownie netto: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</si>
</sst>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164" fontId="2" fillId="0" borderId="0" xfId="0" applyNumberFormat="1" applyFont="1"/>
    <xf numFmtId="2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2" fontId="2" fillId="0" borderId="25" xfId="0" applyNumberFormat="1" applyFont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1" xfId="0" applyNumberFormat="1" applyFont="1" applyBorder="1" applyAlignment="1">
      <alignment horizontal="right" vertical="top" wrapText="1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25" xfId="0" applyFont="1" applyBorder="1" applyAlignment="1">
      <alignment horizontal="center" vertical="top" wrapText="1"/>
    </xf>
    <xf numFmtId="0" fontId="1" fillId="0" borderId="24" xfId="0" applyFont="1" applyFill="1" applyBorder="1" applyAlignment="1">
      <alignment horizontal="center" vertical="top" wrapText="1"/>
    </xf>
    <xf numFmtId="2" fontId="1" fillId="0" borderId="25" xfId="0" applyNumberFormat="1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30" xfId="0" applyFont="1" applyBorder="1" applyAlignment="1">
      <alignment horizontal="center" vertical="top" wrapText="1"/>
    </xf>
    <xf numFmtId="2" fontId="2" fillId="0" borderId="30" xfId="0" applyNumberFormat="1" applyFont="1" applyBorder="1" applyAlignment="1">
      <alignment horizontal="right" vertical="top" wrapText="1"/>
    </xf>
    <xf numFmtId="2" fontId="2" fillId="0" borderId="14" xfId="0" applyNumberFormat="1" applyFont="1" applyBorder="1" applyAlignment="1">
      <alignment horizontal="righ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2" fontId="2" fillId="0" borderId="15" xfId="0" applyNumberFormat="1" applyFont="1" applyBorder="1" applyAlignment="1">
      <alignment horizontal="right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2" fillId="0" borderId="19" xfId="0" applyNumberFormat="1" applyFont="1" applyBorder="1" applyAlignment="1">
      <alignment horizontal="right" vertical="top" wrapText="1"/>
    </xf>
    <xf numFmtId="2" fontId="2" fillId="0" borderId="36" xfId="0" applyNumberFormat="1" applyFont="1" applyBorder="1" applyAlignment="1">
      <alignment horizontal="right" vertical="top" wrapText="1"/>
    </xf>
    <xf numFmtId="2" fontId="1" fillId="0" borderId="27" xfId="0" applyNumberFormat="1" applyFont="1" applyBorder="1" applyAlignment="1">
      <alignment horizontal="center" vertical="top" wrapText="1"/>
    </xf>
    <xf numFmtId="1" fontId="1" fillId="0" borderId="4" xfId="0" applyNumberFormat="1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right" vertical="top" wrapText="1"/>
    </xf>
    <xf numFmtId="2" fontId="2" fillId="0" borderId="12" xfId="0" applyNumberFormat="1" applyFont="1" applyBorder="1" applyAlignment="1">
      <alignment horizontal="right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2" fontId="2" fillId="0" borderId="14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2" fontId="2" fillId="0" borderId="36" xfId="0" applyNumberFormat="1" applyFont="1" applyBorder="1" applyAlignment="1">
      <alignment horizontal="right" vertical="center" wrapText="1"/>
    </xf>
    <xf numFmtId="0" fontId="1" fillId="0" borderId="18" xfId="0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" fillId="0" borderId="36" xfId="0" applyNumberFormat="1" applyFont="1" applyBorder="1" applyAlignment="1">
      <alignment horizontal="right" vertical="center" wrapText="1"/>
    </xf>
    <xf numFmtId="0" fontId="1" fillId="0" borderId="2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right" vertical="top" wrapText="1"/>
    </xf>
    <xf numFmtId="1" fontId="2" fillId="0" borderId="1" xfId="0" applyNumberFormat="1" applyFont="1" applyBorder="1" applyAlignment="1">
      <alignment horizontal="right" vertical="top" wrapText="1"/>
    </xf>
    <xf numFmtId="1" fontId="2" fillId="0" borderId="14" xfId="0" applyNumberFormat="1" applyFont="1" applyBorder="1" applyAlignment="1">
      <alignment horizontal="right" vertical="top" wrapText="1"/>
    </xf>
    <xf numFmtId="2" fontId="2" fillId="0" borderId="8" xfId="0" applyNumberFormat="1" applyFont="1" applyBorder="1" applyAlignment="1">
      <alignment horizontal="right" vertical="top" wrapText="1"/>
    </xf>
    <xf numFmtId="2" fontId="2" fillId="0" borderId="9" xfId="0" applyNumberFormat="1" applyFont="1" applyBorder="1" applyAlignment="1">
      <alignment horizontal="right" vertical="top" wrapText="1"/>
    </xf>
    <xf numFmtId="0" fontId="1" fillId="0" borderId="2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813E5-0308-47EE-AAA5-4E01FA064ECC}">
  <dimension ref="A1:M48"/>
  <sheetViews>
    <sheetView tabSelected="1" workbookViewId="0">
      <selection activeCell="D51" sqref="D51"/>
    </sheetView>
  </sheetViews>
  <sheetFormatPr defaultRowHeight="13.2" x14ac:dyDescent="0.25"/>
  <cols>
    <col min="1" max="1" width="4.33203125" style="20" customWidth="1"/>
    <col min="2" max="2" width="18.33203125" style="6" customWidth="1"/>
    <col min="3" max="3" width="8.33203125" style="6" customWidth="1"/>
    <col min="4" max="4" width="46.6640625" style="6" customWidth="1"/>
    <col min="5" max="5" width="8.77734375" style="6" customWidth="1"/>
    <col min="6" max="6" width="9.109375" style="25" customWidth="1"/>
    <col min="7" max="7" width="10.33203125" style="25" bestFit="1" customWidth="1"/>
    <col min="8" max="8" width="11.44140625" style="26" bestFit="1" customWidth="1"/>
    <col min="9" max="16384" width="8.88671875" style="6"/>
  </cols>
  <sheetData>
    <row r="1" spans="1:13" ht="20.25" customHeight="1" x14ac:dyDescent="0.3">
      <c r="A1" s="92" t="s">
        <v>156</v>
      </c>
      <c r="B1" s="92"/>
      <c r="C1" s="92"/>
      <c r="D1" s="92"/>
      <c r="E1" s="92"/>
      <c r="F1" s="92"/>
      <c r="G1" s="92"/>
      <c r="H1" s="92"/>
    </row>
    <row r="2" spans="1:13" ht="13.8" thickBot="1" x14ac:dyDescent="0.3">
      <c r="A2" s="19"/>
      <c r="B2" s="16"/>
      <c r="C2" s="16"/>
      <c r="E2" s="17"/>
    </row>
    <row r="3" spans="1:13" ht="45" customHeight="1" thickBot="1" x14ac:dyDescent="0.3">
      <c r="A3" s="28" t="s">
        <v>0</v>
      </c>
      <c r="B3" s="27" t="s">
        <v>96</v>
      </c>
      <c r="C3" s="27" t="s">
        <v>25</v>
      </c>
      <c r="D3" s="27" t="s">
        <v>1</v>
      </c>
      <c r="E3" s="27" t="s">
        <v>95</v>
      </c>
      <c r="F3" s="29" t="s">
        <v>2</v>
      </c>
      <c r="G3" s="29" t="s">
        <v>97</v>
      </c>
      <c r="H3" s="30" t="s">
        <v>98</v>
      </c>
    </row>
    <row r="4" spans="1:13" s="35" customFormat="1" ht="16.2" customHeight="1" thickBot="1" x14ac:dyDescent="0.3">
      <c r="A4" s="31">
        <v>1</v>
      </c>
      <c r="B4" s="32">
        <v>2</v>
      </c>
      <c r="C4" s="32">
        <v>3</v>
      </c>
      <c r="D4" s="32">
        <v>4</v>
      </c>
      <c r="E4" s="32">
        <v>5</v>
      </c>
      <c r="F4" s="33">
        <v>6</v>
      </c>
      <c r="G4" s="33">
        <v>7</v>
      </c>
      <c r="H4" s="34">
        <v>8</v>
      </c>
    </row>
    <row r="5" spans="1:13" ht="18" customHeight="1" thickBot="1" x14ac:dyDescent="0.3">
      <c r="A5" s="70">
        <v>1</v>
      </c>
      <c r="B5" s="93" t="s">
        <v>52</v>
      </c>
      <c r="C5" s="94"/>
      <c r="D5" s="94"/>
      <c r="E5" s="94"/>
      <c r="F5" s="94"/>
      <c r="G5" s="94"/>
      <c r="H5" s="95"/>
    </row>
    <row r="6" spans="1:13" ht="39.6" x14ac:dyDescent="0.25">
      <c r="A6" s="14" t="s">
        <v>3</v>
      </c>
      <c r="B6" s="7" t="s">
        <v>42</v>
      </c>
      <c r="C6" s="5" t="s">
        <v>4</v>
      </c>
      <c r="D6" s="7" t="s">
        <v>109</v>
      </c>
      <c r="E6" s="5" t="s">
        <v>5</v>
      </c>
      <c r="F6" s="21">
        <v>0.55000000000000004</v>
      </c>
      <c r="G6" s="21"/>
      <c r="H6" s="22">
        <f t="shared" ref="H6:H13" si="0">F6*G6</f>
        <v>0</v>
      </c>
    </row>
    <row r="7" spans="1:13" ht="39.6" x14ac:dyDescent="0.25">
      <c r="A7" s="14" t="s">
        <v>60</v>
      </c>
      <c r="B7" s="7" t="s">
        <v>34</v>
      </c>
      <c r="C7" s="5" t="s">
        <v>4</v>
      </c>
      <c r="D7" s="7" t="s">
        <v>110</v>
      </c>
      <c r="E7" s="5" t="s">
        <v>73</v>
      </c>
      <c r="F7" s="23">
        <f>10*1.5</f>
        <v>15</v>
      </c>
      <c r="G7" s="23"/>
      <c r="H7" s="22">
        <f t="shared" si="0"/>
        <v>0</v>
      </c>
    </row>
    <row r="8" spans="1:13" ht="26.4" x14ac:dyDescent="0.25">
      <c r="A8" s="14" t="s">
        <v>61</v>
      </c>
      <c r="B8" s="7" t="s">
        <v>53</v>
      </c>
      <c r="C8" s="5" t="s">
        <v>4</v>
      </c>
      <c r="D8" s="7" t="s">
        <v>63</v>
      </c>
      <c r="E8" s="5" t="s">
        <v>73</v>
      </c>
      <c r="F8" s="23">
        <f>10*1+15*1+4*4</f>
        <v>41</v>
      </c>
      <c r="G8" s="23"/>
      <c r="H8" s="22">
        <f t="shared" si="0"/>
        <v>0</v>
      </c>
    </row>
    <row r="9" spans="1:13" ht="26.4" x14ac:dyDescent="0.25">
      <c r="A9" s="14" t="s">
        <v>62</v>
      </c>
      <c r="B9" s="7" t="s">
        <v>54</v>
      </c>
      <c r="C9" s="5" t="s">
        <v>4</v>
      </c>
      <c r="D9" s="7" t="s">
        <v>70</v>
      </c>
      <c r="E9" s="5" t="s">
        <v>73</v>
      </c>
      <c r="F9" s="23">
        <f>F8</f>
        <v>41</v>
      </c>
      <c r="G9" s="24"/>
      <c r="H9" s="22">
        <f t="shared" si="0"/>
        <v>0</v>
      </c>
    </row>
    <row r="10" spans="1:13" ht="26.4" x14ac:dyDescent="0.25">
      <c r="A10" s="14" t="s">
        <v>64</v>
      </c>
      <c r="B10" s="7" t="s">
        <v>84</v>
      </c>
      <c r="C10" s="5" t="s">
        <v>4</v>
      </c>
      <c r="D10" s="7" t="s">
        <v>85</v>
      </c>
      <c r="E10" s="5" t="s">
        <v>6</v>
      </c>
      <c r="F10" s="23">
        <f>12+4+1+1</f>
        <v>18</v>
      </c>
      <c r="G10" s="23"/>
      <c r="H10" s="22">
        <f t="shared" si="0"/>
        <v>0</v>
      </c>
    </row>
    <row r="11" spans="1:13" ht="26.4" x14ac:dyDescent="0.25">
      <c r="A11" s="14" t="s">
        <v>65</v>
      </c>
      <c r="B11" s="7" t="s">
        <v>7</v>
      </c>
      <c r="C11" s="5" t="s">
        <v>4</v>
      </c>
      <c r="D11" s="7" t="s">
        <v>86</v>
      </c>
      <c r="E11" s="5" t="s">
        <v>74</v>
      </c>
      <c r="F11" s="23">
        <f>F10*0.065</f>
        <v>1.17</v>
      </c>
      <c r="G11" s="23"/>
      <c r="H11" s="22">
        <f t="shared" si="0"/>
        <v>0</v>
      </c>
    </row>
    <row r="12" spans="1:13" ht="39.6" x14ac:dyDescent="0.25">
      <c r="A12" s="14" t="s">
        <v>87</v>
      </c>
      <c r="B12" s="7" t="s">
        <v>111</v>
      </c>
      <c r="C12" s="5" t="s">
        <v>4</v>
      </c>
      <c r="D12" s="7" t="s">
        <v>113</v>
      </c>
      <c r="E12" s="4" t="s">
        <v>8</v>
      </c>
      <c r="F12" s="84">
        <v>2</v>
      </c>
      <c r="G12" s="24"/>
      <c r="H12" s="22">
        <f t="shared" si="0"/>
        <v>0</v>
      </c>
    </row>
    <row r="13" spans="1:13" ht="52.8" x14ac:dyDescent="0.25">
      <c r="A13" s="14" t="s">
        <v>88</v>
      </c>
      <c r="B13" s="7" t="s">
        <v>112</v>
      </c>
      <c r="C13" s="5" t="s">
        <v>4</v>
      </c>
      <c r="D13" s="7" t="s">
        <v>114</v>
      </c>
      <c r="E13" s="5" t="s">
        <v>6</v>
      </c>
      <c r="F13" s="23">
        <v>25</v>
      </c>
      <c r="G13" s="23"/>
      <c r="H13" s="22">
        <f t="shared" si="0"/>
        <v>0</v>
      </c>
      <c r="M13" s="6" t="s">
        <v>51</v>
      </c>
    </row>
    <row r="14" spans="1:13" ht="40.200000000000003" thickBot="1" x14ac:dyDescent="0.3">
      <c r="A14" s="14" t="s">
        <v>89</v>
      </c>
      <c r="B14" s="7" t="s">
        <v>66</v>
      </c>
      <c r="C14" s="5" t="s">
        <v>4</v>
      </c>
      <c r="D14" s="7" t="s">
        <v>71</v>
      </c>
      <c r="E14" s="5" t="s">
        <v>74</v>
      </c>
      <c r="F14" s="23">
        <f>0.2*F8+0.15*F9+0.15*0.3*F10+F11</f>
        <v>16.330000000000002</v>
      </c>
      <c r="G14" s="23"/>
      <c r="H14" s="22">
        <f t="shared" ref="H14" si="1">F14*G14</f>
        <v>0</v>
      </c>
    </row>
    <row r="15" spans="1:13" s="35" customFormat="1" ht="18" customHeight="1" thickBot="1" x14ac:dyDescent="0.3">
      <c r="A15" s="31">
        <v>2</v>
      </c>
      <c r="B15" s="96" t="s">
        <v>10</v>
      </c>
      <c r="C15" s="97"/>
      <c r="D15" s="97"/>
      <c r="E15" s="97"/>
      <c r="F15" s="97"/>
      <c r="G15" s="97"/>
      <c r="H15" s="98"/>
    </row>
    <row r="16" spans="1:13" ht="84.6" customHeight="1" x14ac:dyDescent="0.25">
      <c r="A16" s="14" t="s">
        <v>9</v>
      </c>
      <c r="B16" s="7" t="s">
        <v>55</v>
      </c>
      <c r="C16" s="5" t="s">
        <v>11</v>
      </c>
      <c r="D16" s="7" t="s">
        <v>115</v>
      </c>
      <c r="E16" s="5" t="s">
        <v>74</v>
      </c>
      <c r="F16" s="23">
        <f>0.2*((9.5*1.7+7*1.5+4.5*1.3+27*1.6+11*1.7+6*0.9+15*1.8+3*1.7)*1.1+(10*6.5*4.4)+(2.5*2.5*5)+(2.5*2.5*2.5)+(85*0.7)*0.5)</f>
        <v>101.54300000000001</v>
      </c>
      <c r="G16" s="23"/>
      <c r="H16" s="22">
        <f>F16*G16</f>
        <v>0</v>
      </c>
    </row>
    <row r="17" spans="1:8" ht="105.6" x14ac:dyDescent="0.25">
      <c r="A17" s="14" t="s">
        <v>27</v>
      </c>
      <c r="B17" s="7" t="s">
        <v>43</v>
      </c>
      <c r="C17" s="5" t="s">
        <v>11</v>
      </c>
      <c r="D17" s="7" t="s">
        <v>116</v>
      </c>
      <c r="E17" s="5" t="s">
        <v>74</v>
      </c>
      <c r="F17" s="23">
        <f>0.8*((9.5*1.7+7*1.5+4.5*1.3+27*1.6+11*1.7+6*0.9+15*1.8+3*1.7)*1.1+(10*6.5*4.4)+(2.5*2.5*5)+(2.5*2.5*2.5)+(85*0.7)*0.5)</f>
        <v>406.17200000000003</v>
      </c>
      <c r="G17" s="23"/>
      <c r="H17" s="22">
        <f t="shared" ref="H17:H33" si="2">F17*G17</f>
        <v>0</v>
      </c>
    </row>
    <row r="18" spans="1:8" ht="52.8" x14ac:dyDescent="0.25">
      <c r="A18" s="14" t="s">
        <v>28</v>
      </c>
      <c r="B18" s="7" t="s">
        <v>44</v>
      </c>
      <c r="C18" s="5" t="s">
        <v>11</v>
      </c>
      <c r="D18" s="7" t="s">
        <v>117</v>
      </c>
      <c r="E18" s="5" t="s">
        <v>74</v>
      </c>
      <c r="F18" s="23">
        <f>6*20+9+5+F19+F20</f>
        <v>204.97</v>
      </c>
      <c r="G18" s="23"/>
      <c r="H18" s="22">
        <f t="shared" si="2"/>
        <v>0</v>
      </c>
    </row>
    <row r="19" spans="1:8" ht="39.6" x14ac:dyDescent="0.25">
      <c r="A19" s="14" t="s">
        <v>29</v>
      </c>
      <c r="B19" s="7" t="s">
        <v>56</v>
      </c>
      <c r="C19" s="5" t="s">
        <v>11</v>
      </c>
      <c r="D19" s="7" t="s">
        <v>118</v>
      </c>
      <c r="E19" s="5" t="s">
        <v>74</v>
      </c>
      <c r="F19" s="23">
        <f>0.15*((9.5+7+4.5+27+11+6+15+3)*1.1+(10*6.5)+(2.5*2.5)+(2.5*2.5))</f>
        <v>25.32</v>
      </c>
      <c r="G19" s="23"/>
      <c r="H19" s="22">
        <f t="shared" si="2"/>
        <v>0</v>
      </c>
    </row>
    <row r="20" spans="1:8" ht="39.6" x14ac:dyDescent="0.25">
      <c r="A20" s="14" t="s">
        <v>30</v>
      </c>
      <c r="B20" s="7" t="s">
        <v>45</v>
      </c>
      <c r="C20" s="5" t="s">
        <v>11</v>
      </c>
      <c r="D20" s="7" t="s">
        <v>72</v>
      </c>
      <c r="E20" s="5" t="s">
        <v>74</v>
      </c>
      <c r="F20" s="23">
        <f>0.5*((9.5+7+4.5+27+11+6+15+3)*1.1)</f>
        <v>45.650000000000006</v>
      </c>
      <c r="G20" s="23"/>
      <c r="H20" s="22">
        <f t="shared" si="2"/>
        <v>0</v>
      </c>
    </row>
    <row r="21" spans="1:8" ht="71.400000000000006" customHeight="1" x14ac:dyDescent="0.25">
      <c r="A21" s="14" t="s">
        <v>31</v>
      </c>
      <c r="B21" s="7" t="s">
        <v>119</v>
      </c>
      <c r="C21" s="5" t="s">
        <v>11</v>
      </c>
      <c r="D21" s="7" t="s">
        <v>121</v>
      </c>
      <c r="E21" s="5" t="s">
        <v>74</v>
      </c>
      <c r="F21" s="23">
        <f>0.2*(F16+F17-F18)</f>
        <v>60.549000000000007</v>
      </c>
      <c r="G21" s="23"/>
      <c r="H21" s="22">
        <f t="shared" ref="H21:H22" si="3">F21*G21</f>
        <v>0</v>
      </c>
    </row>
    <row r="22" spans="1:8" ht="110.4" customHeight="1" x14ac:dyDescent="0.25">
      <c r="A22" s="14" t="s">
        <v>32</v>
      </c>
      <c r="B22" s="7" t="s">
        <v>46</v>
      </c>
      <c r="C22" s="5" t="s">
        <v>11</v>
      </c>
      <c r="D22" s="7" t="s">
        <v>120</v>
      </c>
      <c r="E22" s="5" t="s">
        <v>74</v>
      </c>
      <c r="F22" s="23">
        <f>0.8*(F16+F17-F18)</f>
        <v>242.19600000000003</v>
      </c>
      <c r="G22" s="23"/>
      <c r="H22" s="22">
        <f t="shared" si="3"/>
        <v>0</v>
      </c>
    </row>
    <row r="23" spans="1:8" ht="39.6" x14ac:dyDescent="0.25">
      <c r="A23" s="14" t="s">
        <v>33</v>
      </c>
      <c r="B23" s="7" t="s">
        <v>47</v>
      </c>
      <c r="C23" s="5" t="s">
        <v>11</v>
      </c>
      <c r="D23" s="7" t="s">
        <v>122</v>
      </c>
      <c r="E23" s="5" t="s">
        <v>74</v>
      </c>
      <c r="F23" s="23">
        <f>F21+F22</f>
        <v>302.745</v>
      </c>
      <c r="G23" s="23"/>
      <c r="H23" s="22">
        <f t="shared" si="2"/>
        <v>0</v>
      </c>
    </row>
    <row r="24" spans="1:8" ht="44.4" customHeight="1" thickBot="1" x14ac:dyDescent="0.3">
      <c r="A24" s="14" t="s">
        <v>90</v>
      </c>
      <c r="B24" s="7" t="s">
        <v>123</v>
      </c>
      <c r="C24" s="5" t="s">
        <v>154</v>
      </c>
      <c r="D24" s="7" t="s">
        <v>124</v>
      </c>
      <c r="E24" s="5" t="s">
        <v>6</v>
      </c>
      <c r="F24" s="23">
        <v>50</v>
      </c>
      <c r="G24" s="23"/>
      <c r="H24" s="22">
        <f t="shared" si="2"/>
        <v>0</v>
      </c>
    </row>
    <row r="25" spans="1:8" ht="18" customHeight="1" thickBot="1" x14ac:dyDescent="0.3">
      <c r="A25" s="31">
        <v>3</v>
      </c>
      <c r="B25" s="99" t="s">
        <v>142</v>
      </c>
      <c r="C25" s="99"/>
      <c r="D25" s="99"/>
      <c r="E25" s="99"/>
      <c r="F25" s="99"/>
      <c r="G25" s="99"/>
      <c r="H25" s="100"/>
    </row>
    <row r="26" spans="1:8" ht="26.4" x14ac:dyDescent="0.25">
      <c r="A26" s="15" t="s">
        <v>12</v>
      </c>
      <c r="B26" s="7" t="s">
        <v>26</v>
      </c>
      <c r="C26" s="5" t="s">
        <v>16</v>
      </c>
      <c r="D26" s="7" t="s">
        <v>126</v>
      </c>
      <c r="E26" s="5" t="s">
        <v>6</v>
      </c>
      <c r="F26" s="23">
        <v>42.5</v>
      </c>
      <c r="G26" s="23"/>
      <c r="H26" s="22">
        <f t="shared" ref="H26:H27" si="4">F26*G26</f>
        <v>0</v>
      </c>
    </row>
    <row r="27" spans="1:8" ht="26.4" x14ac:dyDescent="0.25">
      <c r="A27" s="14" t="s">
        <v>13</v>
      </c>
      <c r="B27" s="7" t="s">
        <v>125</v>
      </c>
      <c r="C27" s="5" t="s">
        <v>16</v>
      </c>
      <c r="D27" s="7" t="s">
        <v>139</v>
      </c>
      <c r="E27" s="5" t="s">
        <v>6</v>
      </c>
      <c r="F27" s="23">
        <v>36.5</v>
      </c>
      <c r="G27" s="23"/>
      <c r="H27" s="22">
        <f t="shared" si="4"/>
        <v>0</v>
      </c>
    </row>
    <row r="28" spans="1:8" ht="56.4" customHeight="1" x14ac:dyDescent="0.25">
      <c r="A28" s="14" t="s">
        <v>14</v>
      </c>
      <c r="B28" s="7" t="s">
        <v>75</v>
      </c>
      <c r="C28" s="5" t="s">
        <v>16</v>
      </c>
      <c r="D28" s="7" t="s">
        <v>129</v>
      </c>
      <c r="E28" s="5" t="s">
        <v>17</v>
      </c>
      <c r="F28" s="85">
        <v>4</v>
      </c>
      <c r="G28" s="23"/>
      <c r="H28" s="22">
        <f t="shared" si="2"/>
        <v>0</v>
      </c>
    </row>
    <row r="29" spans="1:8" ht="39.6" x14ac:dyDescent="0.25">
      <c r="A29" s="14" t="s">
        <v>15</v>
      </c>
      <c r="B29" s="7" t="s">
        <v>75</v>
      </c>
      <c r="C29" s="5" t="s">
        <v>16</v>
      </c>
      <c r="D29" s="7" t="s">
        <v>130</v>
      </c>
      <c r="E29" s="5" t="s">
        <v>17</v>
      </c>
      <c r="F29" s="85">
        <v>1</v>
      </c>
      <c r="G29" s="23"/>
      <c r="H29" s="22">
        <f t="shared" ref="H29" si="5">F29*G29</f>
        <v>0</v>
      </c>
    </row>
    <row r="30" spans="1:8" ht="69.599999999999994" customHeight="1" x14ac:dyDescent="0.25">
      <c r="A30" s="14" t="s">
        <v>35</v>
      </c>
      <c r="B30" s="7" t="s">
        <v>80</v>
      </c>
      <c r="C30" s="5" t="s">
        <v>16</v>
      </c>
      <c r="D30" s="7" t="s">
        <v>131</v>
      </c>
      <c r="E30" s="5" t="s">
        <v>17</v>
      </c>
      <c r="F30" s="85">
        <v>6</v>
      </c>
      <c r="G30" s="23"/>
      <c r="H30" s="22">
        <f t="shared" si="2"/>
        <v>0</v>
      </c>
    </row>
    <row r="31" spans="1:8" ht="26.4" x14ac:dyDescent="0.25">
      <c r="A31" s="14" t="s">
        <v>36</v>
      </c>
      <c r="B31" s="7" t="s">
        <v>133</v>
      </c>
      <c r="C31" s="5" t="s">
        <v>16</v>
      </c>
      <c r="D31" s="7" t="s">
        <v>132</v>
      </c>
      <c r="E31" s="5" t="s">
        <v>8</v>
      </c>
      <c r="F31" s="85">
        <v>2</v>
      </c>
      <c r="G31" s="23"/>
      <c r="H31" s="22">
        <f t="shared" ref="H31" si="6">F31*G31</f>
        <v>0</v>
      </c>
    </row>
    <row r="32" spans="1:8" ht="26.4" x14ac:dyDescent="0.25">
      <c r="A32" s="14" t="s">
        <v>37</v>
      </c>
      <c r="B32" s="7" t="s">
        <v>133</v>
      </c>
      <c r="C32" s="5" t="s">
        <v>16</v>
      </c>
      <c r="D32" s="7" t="s">
        <v>134</v>
      </c>
      <c r="E32" s="5" t="s">
        <v>8</v>
      </c>
      <c r="F32" s="85">
        <v>1</v>
      </c>
      <c r="G32" s="23"/>
      <c r="H32" s="22">
        <f t="shared" si="2"/>
        <v>0</v>
      </c>
    </row>
    <row r="33" spans="1:10" ht="79.2" x14ac:dyDescent="0.25">
      <c r="A33" s="14" t="s">
        <v>38</v>
      </c>
      <c r="B33" s="7" t="s">
        <v>108</v>
      </c>
      <c r="C33" s="5" t="s">
        <v>153</v>
      </c>
      <c r="D33" s="7" t="s">
        <v>135</v>
      </c>
      <c r="E33" s="5" t="s">
        <v>8</v>
      </c>
      <c r="F33" s="85">
        <v>1</v>
      </c>
      <c r="G33" s="23"/>
      <c r="H33" s="22">
        <f t="shared" si="2"/>
        <v>0</v>
      </c>
    </row>
    <row r="34" spans="1:10" ht="29.4" customHeight="1" x14ac:dyDescent="0.25">
      <c r="A34" s="14" t="s">
        <v>39</v>
      </c>
      <c r="B34" s="7" t="s">
        <v>78</v>
      </c>
      <c r="C34" s="5" t="s">
        <v>155</v>
      </c>
      <c r="D34" s="7" t="s">
        <v>79</v>
      </c>
      <c r="E34" s="5" t="s">
        <v>74</v>
      </c>
      <c r="F34" s="23">
        <f>(2*2+2*2+2.7*2.7*6)*0.2</f>
        <v>10.348000000000003</v>
      </c>
      <c r="G34" s="23"/>
      <c r="H34" s="22">
        <f t="shared" ref="H34" si="7">F34*G34</f>
        <v>0</v>
      </c>
    </row>
    <row r="35" spans="1:10" ht="39.6" x14ac:dyDescent="0.25">
      <c r="A35" s="14" t="s">
        <v>40</v>
      </c>
      <c r="B35" s="7" t="s">
        <v>141</v>
      </c>
      <c r="C35" s="5" t="s">
        <v>16</v>
      </c>
      <c r="D35" s="7" t="s">
        <v>140</v>
      </c>
      <c r="E35" s="5" t="s">
        <v>8</v>
      </c>
      <c r="F35" s="85">
        <v>1</v>
      </c>
      <c r="G35" s="23"/>
      <c r="H35" s="22">
        <f t="shared" ref="H35" si="8">F35*G35</f>
        <v>0</v>
      </c>
    </row>
    <row r="36" spans="1:10" ht="39.6" x14ac:dyDescent="0.25">
      <c r="A36" s="14" t="s">
        <v>41</v>
      </c>
      <c r="B36" s="7" t="s">
        <v>22</v>
      </c>
      <c r="C36" s="5" t="s">
        <v>16</v>
      </c>
      <c r="D36" s="7" t="s">
        <v>76</v>
      </c>
      <c r="E36" s="5" t="s">
        <v>6</v>
      </c>
      <c r="F36" s="23">
        <f>F26</f>
        <v>42.5</v>
      </c>
      <c r="G36" s="23"/>
      <c r="H36" s="22">
        <f t="shared" ref="H36:H39" si="9">F36*G36</f>
        <v>0</v>
      </c>
    </row>
    <row r="37" spans="1:10" ht="39.6" x14ac:dyDescent="0.25">
      <c r="A37" s="14" t="s">
        <v>67</v>
      </c>
      <c r="B37" s="7" t="s">
        <v>77</v>
      </c>
      <c r="C37" s="5" t="s">
        <v>16</v>
      </c>
      <c r="D37" s="7" t="s">
        <v>127</v>
      </c>
      <c r="E37" s="5" t="s">
        <v>6</v>
      </c>
      <c r="F37" s="23">
        <f>F27</f>
        <v>36.5</v>
      </c>
      <c r="G37" s="23"/>
      <c r="H37" s="22">
        <f t="shared" si="9"/>
        <v>0</v>
      </c>
    </row>
    <row r="38" spans="1:10" ht="58.2" customHeight="1" x14ac:dyDescent="0.25">
      <c r="A38" s="14" t="s">
        <v>68</v>
      </c>
      <c r="B38" s="7" t="s">
        <v>57</v>
      </c>
      <c r="C38" s="5" t="s">
        <v>23</v>
      </c>
      <c r="D38" s="7" t="s">
        <v>128</v>
      </c>
      <c r="E38" s="5" t="s">
        <v>6</v>
      </c>
      <c r="F38" s="23">
        <v>334</v>
      </c>
      <c r="G38" s="23"/>
      <c r="H38" s="22">
        <f t="shared" si="9"/>
        <v>0</v>
      </c>
    </row>
    <row r="39" spans="1:10" ht="40.200000000000003" thickBot="1" x14ac:dyDescent="0.3">
      <c r="A39" s="15" t="s">
        <v>91</v>
      </c>
      <c r="B39" s="7" t="s">
        <v>81</v>
      </c>
      <c r="C39" s="5" t="s">
        <v>23</v>
      </c>
      <c r="D39" s="7" t="s">
        <v>82</v>
      </c>
      <c r="E39" s="5" t="s">
        <v>83</v>
      </c>
      <c r="F39" s="85">
        <v>2</v>
      </c>
      <c r="G39" s="23"/>
      <c r="H39" s="22">
        <f t="shared" si="9"/>
        <v>0</v>
      </c>
    </row>
    <row r="40" spans="1:10" ht="18" customHeight="1" thickBot="1" x14ac:dyDescent="0.3">
      <c r="A40" s="31">
        <v>4</v>
      </c>
      <c r="B40" s="99" t="s">
        <v>24</v>
      </c>
      <c r="C40" s="99"/>
      <c r="D40" s="99"/>
      <c r="E40" s="99"/>
      <c r="F40" s="99"/>
      <c r="G40" s="99"/>
      <c r="H40" s="100"/>
    </row>
    <row r="41" spans="1:10" ht="26.4" x14ac:dyDescent="0.25">
      <c r="A41" s="15" t="s">
        <v>18</v>
      </c>
      <c r="B41" s="7" t="s">
        <v>137</v>
      </c>
      <c r="C41" s="5" t="s">
        <v>138</v>
      </c>
      <c r="D41" s="7" t="s">
        <v>136</v>
      </c>
      <c r="E41" s="5" t="s">
        <v>73</v>
      </c>
      <c r="F41" s="23">
        <f>F7</f>
        <v>15</v>
      </c>
      <c r="G41" s="23"/>
      <c r="H41" s="22">
        <f t="shared" ref="H41:H43" si="10">F41*G41</f>
        <v>0</v>
      </c>
    </row>
    <row r="42" spans="1:10" ht="39.6" x14ac:dyDescent="0.25">
      <c r="A42" s="15" t="s">
        <v>19</v>
      </c>
      <c r="B42" s="7" t="s">
        <v>58</v>
      </c>
      <c r="C42" s="5" t="s">
        <v>138</v>
      </c>
      <c r="D42" s="7" t="s">
        <v>92</v>
      </c>
      <c r="E42" s="5" t="s">
        <v>73</v>
      </c>
      <c r="F42" s="23">
        <f>F9</f>
        <v>41</v>
      </c>
      <c r="G42" s="23"/>
      <c r="H42" s="22">
        <f t="shared" si="10"/>
        <v>0</v>
      </c>
    </row>
    <row r="43" spans="1:10" ht="39.6" x14ac:dyDescent="0.25">
      <c r="A43" s="15" t="s">
        <v>20</v>
      </c>
      <c r="B43" s="7" t="s">
        <v>107</v>
      </c>
      <c r="C43" s="5" t="s">
        <v>138</v>
      </c>
      <c r="D43" s="7" t="s">
        <v>59</v>
      </c>
      <c r="E43" s="5" t="s">
        <v>73</v>
      </c>
      <c r="F43" s="23">
        <f>F8</f>
        <v>41</v>
      </c>
      <c r="G43" s="23"/>
      <c r="H43" s="22">
        <f t="shared" si="10"/>
        <v>0</v>
      </c>
    </row>
    <row r="44" spans="1:10" ht="40.200000000000003" customHeight="1" thickBot="1" x14ac:dyDescent="0.3">
      <c r="A44" s="15" t="s">
        <v>21</v>
      </c>
      <c r="B44" s="7" t="s">
        <v>93</v>
      </c>
      <c r="C44" s="5" t="s">
        <v>138</v>
      </c>
      <c r="D44" s="7" t="s">
        <v>94</v>
      </c>
      <c r="E44" s="5" t="s">
        <v>6</v>
      </c>
      <c r="F44" s="23">
        <f>F10</f>
        <v>18</v>
      </c>
      <c r="G44" s="23"/>
      <c r="H44" s="22">
        <f t="shared" ref="H44" si="11">F44*G44</f>
        <v>0</v>
      </c>
    </row>
    <row r="45" spans="1:10" ht="18" customHeight="1" thickBot="1" x14ac:dyDescent="0.3">
      <c r="A45" s="89" t="s">
        <v>69</v>
      </c>
      <c r="B45" s="90"/>
      <c r="C45" s="90"/>
      <c r="D45" s="90"/>
      <c r="E45" s="90"/>
      <c r="F45" s="90"/>
      <c r="G45" s="91"/>
      <c r="H45" s="82">
        <f>SUM(H6:H44)</f>
        <v>0</v>
      </c>
    </row>
    <row r="48" spans="1:10" x14ac:dyDescent="0.25">
      <c r="A48" s="12" t="s">
        <v>157</v>
      </c>
      <c r="B48" s="12"/>
      <c r="C48" s="12"/>
      <c r="D48" s="12"/>
      <c r="E48" s="12"/>
      <c r="F48" s="12"/>
      <c r="G48" s="12"/>
      <c r="H48" s="12"/>
      <c r="I48" s="12"/>
      <c r="J48" s="12"/>
    </row>
  </sheetData>
  <mergeCells count="6">
    <mergeCell ref="A45:G45"/>
    <mergeCell ref="A1:H1"/>
    <mergeCell ref="B5:H5"/>
    <mergeCell ref="B15:H15"/>
    <mergeCell ref="B25:H25"/>
    <mergeCell ref="B40:H40"/>
  </mergeCells>
  <phoneticPr fontId="4" type="noConversion"/>
  <printOptions horizontalCentered="1"/>
  <pageMargins left="0.47244094488188981" right="0.39370078740157483" top="0.47244094488188981" bottom="0.47244094488188981" header="0.11811023622047245" footer="0.11811023622047245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36B66-C3FB-483B-8138-DBD14C459669}">
  <dimension ref="A1:N10"/>
  <sheetViews>
    <sheetView workbookViewId="0">
      <selection activeCell="D16" sqref="D16"/>
    </sheetView>
  </sheetViews>
  <sheetFormatPr defaultRowHeight="13.2" x14ac:dyDescent="0.25"/>
  <cols>
    <col min="1" max="1" width="6.77734375" style="20" customWidth="1"/>
    <col min="2" max="2" width="20.77734375" style="6" customWidth="1"/>
    <col min="3" max="3" width="59.6640625" style="6" customWidth="1"/>
    <col min="4" max="4" width="19.5546875" style="6" customWidth="1"/>
    <col min="5" max="9" width="8.88671875" style="6"/>
    <col min="10" max="11" width="11.77734375" style="6" customWidth="1"/>
    <col min="12" max="12" width="8.88671875" style="6"/>
    <col min="13" max="14" width="14" style="6" customWidth="1"/>
    <col min="15" max="16384" width="8.88671875" style="6"/>
  </cols>
  <sheetData>
    <row r="1" spans="1:14" ht="20.25" customHeight="1" x14ac:dyDescent="0.3">
      <c r="A1" s="92" t="s">
        <v>101</v>
      </c>
      <c r="B1" s="92"/>
      <c r="C1" s="92"/>
      <c r="D1" s="92"/>
    </row>
    <row r="2" spans="1:14" ht="13.8" thickBot="1" x14ac:dyDescent="0.3">
      <c r="A2" s="19"/>
      <c r="B2" s="16"/>
      <c r="D2" s="17"/>
    </row>
    <row r="3" spans="1:14" ht="31.8" customHeight="1" thickBot="1" x14ac:dyDescent="0.3">
      <c r="A3" s="13" t="s">
        <v>0</v>
      </c>
      <c r="B3" s="1" t="s">
        <v>49</v>
      </c>
      <c r="C3" s="1" t="s">
        <v>102</v>
      </c>
      <c r="D3" s="2" t="s">
        <v>100</v>
      </c>
    </row>
    <row r="4" spans="1:14" ht="16.8" customHeight="1" x14ac:dyDescent="0.25">
      <c r="A4" s="58">
        <v>1</v>
      </c>
      <c r="B4" s="59" t="s">
        <v>143</v>
      </c>
      <c r="C4" s="60" t="s">
        <v>52</v>
      </c>
      <c r="D4" s="61">
        <f>SUM('KI Gracze'!H6:H14)</f>
        <v>0</v>
      </c>
      <c r="J4" s="18"/>
      <c r="K4" s="18"/>
      <c r="M4" s="18"/>
      <c r="N4" s="18"/>
    </row>
    <row r="5" spans="1:14" ht="16.8" customHeight="1" x14ac:dyDescent="0.25">
      <c r="A5" s="62">
        <v>2</v>
      </c>
      <c r="B5" s="63" t="s">
        <v>144</v>
      </c>
      <c r="C5" s="64" t="s">
        <v>10</v>
      </c>
      <c r="D5" s="65">
        <f>SUM('KI Gracze'!H16:H24)</f>
        <v>0</v>
      </c>
      <c r="J5" s="18"/>
      <c r="K5" s="18"/>
      <c r="M5" s="18"/>
      <c r="N5" s="18"/>
    </row>
    <row r="6" spans="1:14" ht="16.8" customHeight="1" x14ac:dyDescent="0.25">
      <c r="A6" s="62">
        <v>3</v>
      </c>
      <c r="B6" s="63" t="s">
        <v>145</v>
      </c>
      <c r="C6" s="64" t="s">
        <v>142</v>
      </c>
      <c r="D6" s="65">
        <f>SUM('KI Gracze'!H26:H39)</f>
        <v>0</v>
      </c>
      <c r="J6" s="18"/>
      <c r="K6" s="18"/>
      <c r="M6" s="18"/>
      <c r="N6" s="18"/>
    </row>
    <row r="7" spans="1:14" ht="16.8" customHeight="1" thickBot="1" x14ac:dyDescent="0.3">
      <c r="A7" s="66">
        <v>4</v>
      </c>
      <c r="B7" s="67" t="s">
        <v>146</v>
      </c>
      <c r="C7" s="68" t="s">
        <v>24</v>
      </c>
      <c r="D7" s="69">
        <f>SUM('KI Gracze'!H41:H44)</f>
        <v>0</v>
      </c>
      <c r="J7" s="18"/>
      <c r="K7" s="18"/>
      <c r="M7" s="18"/>
      <c r="N7" s="18"/>
    </row>
    <row r="8" spans="1:14" ht="16.8" customHeight="1" thickBot="1" x14ac:dyDescent="0.3">
      <c r="A8" s="70"/>
      <c r="B8" s="71"/>
      <c r="C8" s="72" t="s">
        <v>100</v>
      </c>
      <c r="D8" s="73">
        <f>SUM(D4:D7)</f>
        <v>0</v>
      </c>
      <c r="K8" s="18"/>
      <c r="M8" s="18"/>
      <c r="N8" s="18"/>
    </row>
    <row r="9" spans="1:14" x14ac:dyDescent="0.25">
      <c r="J9" s="18"/>
      <c r="K9" s="18"/>
      <c r="M9" s="18"/>
      <c r="N9" s="18"/>
    </row>
    <row r="10" spans="1:14" x14ac:dyDescent="0.25">
      <c r="A10" s="57" t="str">
        <f>'KI Gracze'!A48</f>
        <v xml:space="preserve">Słownie netto: </v>
      </c>
      <c r="J10" s="18"/>
      <c r="K10" s="18"/>
      <c r="M10" s="18"/>
      <c r="N10" s="18"/>
    </row>
  </sheetData>
  <mergeCells count="1">
    <mergeCell ref="A1:D1"/>
  </mergeCells>
  <phoneticPr fontId="4" type="noConversion"/>
  <printOptions horizontalCentered="1"/>
  <pageMargins left="0.47244094488188981" right="0.39370078740157483" top="0.47244094488188981" bottom="0.47244094488188981" header="0.11811023622047245" footer="0.11811023622047245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3C76C-E470-4F72-BD47-36A3D48A1897}">
  <dimension ref="A1:N87"/>
  <sheetViews>
    <sheetView workbookViewId="0">
      <selection activeCell="O3" sqref="O3"/>
    </sheetView>
  </sheetViews>
  <sheetFormatPr defaultRowHeight="13.2" x14ac:dyDescent="0.25"/>
  <cols>
    <col min="1" max="1" width="4.33203125" style="20" customWidth="1"/>
    <col min="2" max="2" width="19.6640625" style="6" customWidth="1"/>
    <col min="3" max="3" width="10" style="6" customWidth="1"/>
    <col min="4" max="4" width="48.6640625" style="6" customWidth="1"/>
    <col min="5" max="5" width="10" style="6" customWidth="1"/>
    <col min="6" max="6" width="10.5546875" style="25" customWidth="1"/>
    <col min="7" max="7" width="11.88671875" style="25" customWidth="1"/>
    <col min="8" max="16384" width="8.88671875" style="6"/>
  </cols>
  <sheetData>
    <row r="1" spans="1:10" ht="20.25" customHeight="1" x14ac:dyDescent="0.3">
      <c r="A1" s="92" t="s">
        <v>99</v>
      </c>
      <c r="B1" s="92"/>
      <c r="C1" s="92"/>
      <c r="D1" s="92"/>
      <c r="E1" s="92"/>
      <c r="F1" s="92"/>
      <c r="G1" s="92"/>
    </row>
    <row r="2" spans="1:10" ht="6.6" customHeight="1" thickBot="1" x14ac:dyDescent="0.3">
      <c r="A2" s="19"/>
      <c r="B2" s="16"/>
      <c r="C2" s="16"/>
      <c r="E2" s="17"/>
    </row>
    <row r="3" spans="1:10" ht="45" customHeight="1" thickBot="1" x14ac:dyDescent="0.3">
      <c r="A3" s="28" t="s">
        <v>0</v>
      </c>
      <c r="B3" s="27" t="s">
        <v>96</v>
      </c>
      <c r="C3" s="27" t="s">
        <v>25</v>
      </c>
      <c r="D3" s="27" t="s">
        <v>1</v>
      </c>
      <c r="E3" s="27" t="s">
        <v>95</v>
      </c>
      <c r="F3" s="29" t="s">
        <v>2</v>
      </c>
      <c r="G3" s="50" t="s">
        <v>48</v>
      </c>
    </row>
    <row r="4" spans="1:10" s="35" customFormat="1" ht="16.2" customHeight="1" thickBot="1" x14ac:dyDescent="0.3">
      <c r="A4" s="31">
        <v>1</v>
      </c>
      <c r="B4" s="32">
        <v>2</v>
      </c>
      <c r="C4" s="32">
        <v>3</v>
      </c>
      <c r="D4" s="32">
        <v>4</v>
      </c>
      <c r="E4" s="32">
        <v>5</v>
      </c>
      <c r="F4" s="33">
        <v>6</v>
      </c>
      <c r="G4" s="51">
        <v>7</v>
      </c>
    </row>
    <row r="5" spans="1:10" ht="18" customHeight="1" thickBot="1" x14ac:dyDescent="0.3">
      <c r="A5" s="83">
        <v>1</v>
      </c>
      <c r="B5" s="101" t="s">
        <v>52</v>
      </c>
      <c r="C5" s="102"/>
      <c r="D5" s="102"/>
      <c r="E5" s="102"/>
      <c r="F5" s="102"/>
      <c r="G5" s="103"/>
    </row>
    <row r="6" spans="1:10" ht="39.6" x14ac:dyDescent="0.25">
      <c r="A6" s="43" t="str">
        <f>'KI Gracze'!A6</f>
        <v>1 d.1</v>
      </c>
      <c r="B6" s="55" t="str">
        <f>'KI Gracze'!B6</f>
        <v>KNNR 1 0111-01</v>
      </c>
      <c r="C6" s="54" t="str">
        <f>'KI Gracze'!C6</f>
        <v>ST-00.01</v>
      </c>
      <c r="D6" s="55" t="str">
        <f>'KI Gracze'!D6</f>
        <v>Roboty pomiarowe przy liniowych robotach ziemnych - trasa sieci kanalizacyjnej i instalacji towarzyszących wraz z inwentaryzacją powykonawczą (analogia)</v>
      </c>
      <c r="E6" s="54" t="str">
        <f>'KI Gracze'!E6</f>
        <v>km</v>
      </c>
      <c r="F6" s="56">
        <f>'KI Gracze'!F6</f>
        <v>0.55000000000000004</v>
      </c>
      <c r="G6" s="45"/>
    </row>
    <row r="7" spans="1:10" ht="13.8" thickBot="1" x14ac:dyDescent="0.3">
      <c r="A7" s="46"/>
      <c r="B7" s="10"/>
      <c r="C7" s="47"/>
      <c r="D7" s="10"/>
      <c r="E7" s="9"/>
      <c r="F7" s="48" t="s">
        <v>100</v>
      </c>
      <c r="G7" s="49">
        <f>F6</f>
        <v>0.55000000000000004</v>
      </c>
    </row>
    <row r="8" spans="1:10" ht="28.2" customHeight="1" x14ac:dyDescent="0.25">
      <c r="A8" s="43" t="str">
        <f>'KI Gracze'!A7</f>
        <v>2 d.1</v>
      </c>
      <c r="B8" s="44" t="str">
        <f>'KI Gracze'!B7</f>
        <v>KNR 2-25 0307-03</v>
      </c>
      <c r="C8" s="3" t="str">
        <f>'KI Gracze'!C7</f>
        <v>ST-00.01</v>
      </c>
      <c r="D8" s="44" t="str">
        <f>'KI Gracze'!D7</f>
        <v>Ogrodzenia z siatki na słupkach betonowych - rozebranie, materiał z rozbiórki  do późniejszych odtworzeń (analogia)</v>
      </c>
      <c r="E8" s="3" t="str">
        <f>'KI Gracze'!E7</f>
        <v>m2</v>
      </c>
      <c r="F8" s="38">
        <f>'KI Gracze'!F7</f>
        <v>15</v>
      </c>
      <c r="G8" s="45"/>
      <c r="J8" s="6" t="s">
        <v>51</v>
      </c>
    </row>
    <row r="9" spans="1:10" ht="13.8" thickBot="1" x14ac:dyDescent="0.3">
      <c r="A9" s="46"/>
      <c r="B9" s="10"/>
      <c r="C9" s="47"/>
      <c r="D9" s="10"/>
      <c r="E9" s="9"/>
      <c r="F9" s="48" t="s">
        <v>100</v>
      </c>
      <c r="G9" s="49">
        <f>F8</f>
        <v>15</v>
      </c>
    </row>
    <row r="10" spans="1:10" ht="26.4" x14ac:dyDescent="0.25">
      <c r="A10" s="15" t="str">
        <f>'KI Gracze'!A8</f>
        <v>3 d.1</v>
      </c>
      <c r="B10" s="8" t="str">
        <f>'KI Gracze'!B8</f>
        <v>KNNR 6 0802-06</v>
      </c>
      <c r="C10" s="4" t="str">
        <f>'KI Gracze'!C8</f>
        <v>ST-00.01</v>
      </c>
      <c r="D10" s="8" t="str">
        <f>'KI Gracze'!D8</f>
        <v xml:space="preserve">Rozebranie nawierzchni z betonu gr. 20 cm mechanicznie </v>
      </c>
      <c r="E10" s="4" t="str">
        <f>'KI Gracze'!E8</f>
        <v>m2</v>
      </c>
      <c r="F10" s="24">
        <f>'KI Gracze'!F8</f>
        <v>41</v>
      </c>
      <c r="G10" s="53"/>
    </row>
    <row r="11" spans="1:10" ht="13.8" thickBot="1" x14ac:dyDescent="0.3">
      <c r="A11" s="40"/>
      <c r="B11" s="41"/>
      <c r="C11" s="42"/>
      <c r="D11" s="41"/>
      <c r="E11" s="36"/>
      <c r="F11" s="37" t="s">
        <v>100</v>
      </c>
      <c r="G11" s="52">
        <f>F10</f>
        <v>41</v>
      </c>
    </row>
    <row r="12" spans="1:10" ht="26.4" x14ac:dyDescent="0.25">
      <c r="A12" s="43" t="str">
        <f>'KI Gracze'!A9</f>
        <v>4 d.1</v>
      </c>
      <c r="B12" s="44" t="str">
        <f>'KI Gracze'!B9</f>
        <v>KNR 2-31 0802-07</v>
      </c>
      <c r="C12" s="3" t="str">
        <f>'KI Gracze'!C9</f>
        <v>ST-00.01</v>
      </c>
      <c r="D12" s="44" t="str">
        <f>'KI Gracze'!D9</f>
        <v>Mechaniczne rozebranie podbudowy z kruszywa kamiennego o grubości 15 cm</v>
      </c>
      <c r="E12" s="3" t="str">
        <f>'KI Gracze'!E9</f>
        <v>m2</v>
      </c>
      <c r="F12" s="38">
        <f>'KI Gracze'!F9</f>
        <v>41</v>
      </c>
      <c r="G12" s="45"/>
    </row>
    <row r="13" spans="1:10" ht="13.8" thickBot="1" x14ac:dyDescent="0.3">
      <c r="A13" s="46"/>
      <c r="B13" s="10"/>
      <c r="C13" s="47"/>
      <c r="D13" s="10"/>
      <c r="E13" s="9"/>
      <c r="F13" s="48" t="s">
        <v>100</v>
      </c>
      <c r="G13" s="49">
        <f>F12</f>
        <v>41</v>
      </c>
    </row>
    <row r="14" spans="1:10" ht="26.4" x14ac:dyDescent="0.25">
      <c r="A14" s="15" t="str">
        <f>'KI Gracze'!A10</f>
        <v>5 d.1</v>
      </c>
      <c r="B14" s="8" t="str">
        <f>'KI Gracze'!B10</f>
        <v>KNR 2-31 0813-03</v>
      </c>
      <c r="C14" s="4" t="str">
        <f>'KI Gracze'!C10</f>
        <v>ST-00.01</v>
      </c>
      <c r="D14" s="8" t="str">
        <f>'KI Gracze'!D10</f>
        <v>Rozebranie krawężników betonowych 15x30cm na podsypce cem. piaskowej</v>
      </c>
      <c r="E14" s="4" t="str">
        <f>'KI Gracze'!E10</f>
        <v>m</v>
      </c>
      <c r="F14" s="24">
        <f>'KI Gracze'!F10</f>
        <v>18</v>
      </c>
      <c r="G14" s="53"/>
    </row>
    <row r="15" spans="1:10" ht="13.8" thickBot="1" x14ac:dyDescent="0.3">
      <c r="A15" s="40"/>
      <c r="B15" s="41"/>
      <c r="C15" s="42"/>
      <c r="D15" s="41"/>
      <c r="E15" s="36"/>
      <c r="F15" s="37" t="s">
        <v>100</v>
      </c>
      <c r="G15" s="52">
        <f>F14</f>
        <v>18</v>
      </c>
    </row>
    <row r="16" spans="1:10" ht="26.4" x14ac:dyDescent="0.25">
      <c r="A16" s="43" t="str">
        <f>'KI Gracze'!A11</f>
        <v>6 d.1</v>
      </c>
      <c r="B16" s="44" t="str">
        <f>'KI Gracze'!B11</f>
        <v>KNR 2-31 0812-03</v>
      </c>
      <c r="C16" s="3" t="str">
        <f>'KI Gracze'!C11</f>
        <v>ST-00.01</v>
      </c>
      <c r="D16" s="44" t="str">
        <f>'KI Gracze'!D11</f>
        <v xml:space="preserve">Rozebranie ław pod krawężniki z betonu </v>
      </c>
      <c r="E16" s="3" t="str">
        <f>'KI Gracze'!E11</f>
        <v>m3</v>
      </c>
      <c r="F16" s="38">
        <f>'KI Gracze'!F11</f>
        <v>1.17</v>
      </c>
      <c r="G16" s="45"/>
    </row>
    <row r="17" spans="1:12" ht="13.8" thickBot="1" x14ac:dyDescent="0.3">
      <c r="A17" s="46"/>
      <c r="B17" s="10"/>
      <c r="C17" s="47"/>
      <c r="D17" s="10"/>
      <c r="E17" s="9"/>
      <c r="F17" s="48" t="s">
        <v>100</v>
      </c>
      <c r="G17" s="49">
        <f>F16</f>
        <v>1.17</v>
      </c>
    </row>
    <row r="18" spans="1:12" ht="39.6" x14ac:dyDescent="0.25">
      <c r="A18" s="15" t="str">
        <f>'KI Gracze'!A12</f>
        <v>7 d.1</v>
      </c>
      <c r="B18" s="8" t="str">
        <f>'KI Gracze'!B12</f>
        <v>KNR 4-05I 0409-01</v>
      </c>
      <c r="C18" s="4" t="str">
        <f>'KI Gracze'!C12</f>
        <v>ST-00.01</v>
      </c>
      <c r="D18" s="8" t="str">
        <f>'KI Gracze'!D12</f>
        <v>Demontaż studni rewizyjnych z kręgów betonowych o śr. 1000mm w gotowym wykopie o głęb. 2m. W pozycji ująć koszt zagospodarowania materiału z rozbiórki.</v>
      </c>
      <c r="E18" s="4" t="str">
        <f>'KI Gracze'!E12</f>
        <v>kpl.</v>
      </c>
      <c r="F18" s="24">
        <f>'KI Gracze'!F12</f>
        <v>2</v>
      </c>
      <c r="G18" s="53"/>
    </row>
    <row r="19" spans="1:12" ht="13.8" thickBot="1" x14ac:dyDescent="0.3">
      <c r="A19" s="40"/>
      <c r="B19" s="41"/>
      <c r="C19" s="42"/>
      <c r="D19" s="41"/>
      <c r="E19" s="36"/>
      <c r="F19" s="37" t="s">
        <v>100</v>
      </c>
      <c r="G19" s="52">
        <f>F18</f>
        <v>2</v>
      </c>
    </row>
    <row r="20" spans="1:12" ht="52.8" x14ac:dyDescent="0.25">
      <c r="A20" s="43" t="str">
        <f>'KI Gracze'!A13</f>
        <v>8 d.1</v>
      </c>
      <c r="B20" s="44" t="str">
        <f>'KI Gracze'!B13</f>
        <v>KNR 4-05I 0315-03</v>
      </c>
      <c r="C20" s="3" t="str">
        <f>'KI Gracze'!C13</f>
        <v>ST-00.01</v>
      </c>
      <c r="D20" s="44" t="str">
        <f>'KI Gracze'!D13</f>
        <v>Demontaż rurociągu betonowego kielichowego o średnicy nominalnej do 500 mm uszczelnionego zaprawą cementową. W pozycji ująć koszt zagospodarowania materiału z rozbiórki.</v>
      </c>
      <c r="E20" s="3" t="str">
        <f>'KI Gracze'!E13</f>
        <v>m</v>
      </c>
      <c r="F20" s="38">
        <f>'KI Gracze'!F13</f>
        <v>25</v>
      </c>
      <c r="G20" s="45"/>
      <c r="L20" s="6" t="s">
        <v>51</v>
      </c>
    </row>
    <row r="21" spans="1:12" ht="13.8" thickBot="1" x14ac:dyDescent="0.3">
      <c r="A21" s="46"/>
      <c r="B21" s="10"/>
      <c r="C21" s="47"/>
      <c r="D21" s="10"/>
      <c r="E21" s="9"/>
      <c r="F21" s="48" t="s">
        <v>100</v>
      </c>
      <c r="G21" s="49">
        <f>F20</f>
        <v>25</v>
      </c>
    </row>
    <row r="22" spans="1:12" ht="39.6" x14ac:dyDescent="0.25">
      <c r="A22" s="15" t="str">
        <f>'KI Gracze'!A14</f>
        <v>9 d.1</v>
      </c>
      <c r="B22" s="8" t="str">
        <f>'KI Gracze'!B14</f>
        <v>KNR 4-01 0108-09+4* KNR 4-010108-10</v>
      </c>
      <c r="C22" s="4" t="str">
        <f>'KI Gracze'!C14</f>
        <v>ST-00.01</v>
      </c>
      <c r="D22" s="8" t="str">
        <f>'KI Gracze'!D14</f>
        <v>Wywiezienie gruzu spryzmowanego samochodami skrzyniowymi na odl.do 5 km. W pozycji ująć koszt zagospodarowania gruzu.</v>
      </c>
      <c r="E22" s="4" t="str">
        <f>'KI Gracze'!E14</f>
        <v>m3</v>
      </c>
      <c r="F22" s="24">
        <f>'KI Gracze'!F14</f>
        <v>16.330000000000002</v>
      </c>
      <c r="G22" s="53"/>
    </row>
    <row r="23" spans="1:12" ht="13.8" thickBot="1" x14ac:dyDescent="0.3">
      <c r="A23" s="14"/>
      <c r="B23" s="7"/>
      <c r="C23" s="5"/>
      <c r="D23" s="7"/>
      <c r="E23" s="36"/>
      <c r="F23" s="37" t="s">
        <v>100</v>
      </c>
      <c r="G23" s="52">
        <f>F22</f>
        <v>16.330000000000002</v>
      </c>
    </row>
    <row r="24" spans="1:12" ht="18" customHeight="1" thickBot="1" x14ac:dyDescent="0.3">
      <c r="A24" s="31">
        <v>2</v>
      </c>
      <c r="B24" s="96" t="s">
        <v>10</v>
      </c>
      <c r="C24" s="97"/>
      <c r="D24" s="97"/>
      <c r="E24" s="97"/>
      <c r="F24" s="97"/>
      <c r="G24" s="98"/>
    </row>
    <row r="25" spans="1:12" ht="79.2" x14ac:dyDescent="0.25">
      <c r="A25" s="43" t="str">
        <f>'KI Gracze'!A16</f>
        <v>10 d.2</v>
      </c>
      <c r="B25" s="44" t="str">
        <f>'KI Gracze'!B16</f>
        <v>KNNR 1 0307-06</v>
      </c>
      <c r="C25" s="3" t="str">
        <f>'KI Gracze'!C16</f>
        <v>ST-00.02</v>
      </c>
      <c r="D25" s="44" t="str">
        <f>'KI Gracze'!D16</f>
        <v>Wykopy liniowe o szerokości 0,8-2,5 m i głębokości do 5,0 m o ścianach pionowych w gruntach kat. II-IV - wykop ręczny 20% pod sieć kanalizacji sanitarnej i instalacje towarzyszące. 
W pozycji ująć koszt zabezpieczenia skarp wykopu oraz ewentualnego odwodnienia wykopu.</v>
      </c>
      <c r="E25" s="3" t="str">
        <f>'KI Gracze'!E16</f>
        <v>m3</v>
      </c>
      <c r="F25" s="38">
        <f>'KI Gracze'!F16</f>
        <v>101.54300000000001</v>
      </c>
      <c r="G25" s="45"/>
    </row>
    <row r="26" spans="1:12" ht="13.8" thickBot="1" x14ac:dyDescent="0.3">
      <c r="A26" s="46"/>
      <c r="B26" s="10"/>
      <c r="C26" s="47"/>
      <c r="D26" s="10"/>
      <c r="E26" s="9"/>
      <c r="F26" s="48" t="s">
        <v>100</v>
      </c>
      <c r="G26" s="49">
        <f>F25</f>
        <v>101.54300000000001</v>
      </c>
    </row>
    <row r="27" spans="1:12" ht="94.8" customHeight="1" x14ac:dyDescent="0.25">
      <c r="A27" s="43" t="str">
        <f>'KI Gracze'!A17</f>
        <v>11 d.2</v>
      </c>
      <c r="B27" s="44" t="str">
        <f>'KI Gracze'!B17</f>
        <v>KNNR 1 0210-05</v>
      </c>
      <c r="C27" s="3" t="str">
        <f>'KI Gracze'!C17</f>
        <v>ST-00.02</v>
      </c>
      <c r="D27" s="44" t="str">
        <f>'KI Gracze'!D17</f>
        <v>Wykopy oraz przekopy o głęb.do 5,0m wyk.na odkład koparkami podsiębiernymi o poj.łyżki 1.20 - 2.50 m3 w gr.kat. II-IV - 80% wykop mechaniczny pod sieć kanalizacji sanitarnej i instalacje towarzyszące. 
W pozycji ująć koszt zabezpieczenia skarp wykopu oraz ewentualnego odwodnienia wykopu. Przewidzieć odrębne
składowanie humusu do prac odtworzeniowych.</v>
      </c>
      <c r="E27" s="3" t="str">
        <f>'KI Gracze'!E17</f>
        <v>m3</v>
      </c>
      <c r="F27" s="38">
        <f>'KI Gracze'!F17</f>
        <v>406.17200000000003</v>
      </c>
      <c r="G27" s="45"/>
    </row>
    <row r="28" spans="1:12" ht="13.8" thickBot="1" x14ac:dyDescent="0.3">
      <c r="A28" s="46"/>
      <c r="B28" s="10"/>
      <c r="C28" s="47"/>
      <c r="D28" s="10"/>
      <c r="E28" s="9"/>
      <c r="F28" s="48" t="s">
        <v>100</v>
      </c>
      <c r="G28" s="49">
        <f>F27</f>
        <v>406.17200000000003</v>
      </c>
    </row>
    <row r="29" spans="1:12" ht="52.8" x14ac:dyDescent="0.25">
      <c r="A29" s="43" t="str">
        <f>'KI Gracze'!A18</f>
        <v>12 d.2</v>
      </c>
      <c r="B29" s="44" t="str">
        <f>'KI Gracze'!B18</f>
        <v>KNNR 1 0207-03</v>
      </c>
      <c r="C29" s="3" t="str">
        <f>'KI Gracze'!C18</f>
        <v>ST-00.02</v>
      </c>
      <c r="D29" s="44" t="str">
        <f>'KI Gracze'!D18</f>
        <v>Roboty ziemne wykonywane koparkami chwytakowymi w gr.kat. II-IV w ziemi uprzednio zmag. w hałdach - załadunek i wywóz nadmiaru gruntu. W cenie uwzglednić koszt zagospodarowania urobku.</v>
      </c>
      <c r="E29" s="3" t="str">
        <f>'KI Gracze'!E18</f>
        <v>m3</v>
      </c>
      <c r="F29" s="38">
        <f>'KI Gracze'!F18</f>
        <v>204.97</v>
      </c>
      <c r="G29" s="45"/>
    </row>
    <row r="30" spans="1:12" ht="13.8" thickBot="1" x14ac:dyDescent="0.3">
      <c r="A30" s="46"/>
      <c r="B30" s="10"/>
      <c r="C30" s="47"/>
      <c r="D30" s="10"/>
      <c r="E30" s="9"/>
      <c r="F30" s="48" t="s">
        <v>100</v>
      </c>
      <c r="G30" s="49">
        <f>F29</f>
        <v>204.97</v>
      </c>
    </row>
    <row r="31" spans="1:12" ht="28.8" customHeight="1" x14ac:dyDescent="0.25">
      <c r="A31" s="43" t="str">
        <f>'KI Gracze'!A19</f>
        <v>13 d.2</v>
      </c>
      <c r="B31" s="44" t="str">
        <f>'KI Gracze'!B19</f>
        <v>KNNR 4 1411-03</v>
      </c>
      <c r="C31" s="3" t="str">
        <f>'KI Gracze'!C19</f>
        <v>ST-00.02</v>
      </c>
      <c r="D31" s="44" t="str">
        <f>'KI Gracze'!D19</f>
        <v>Podłoża pod kanały i obiekty z materiałów sypkich grub. 15 cm - podsypka - w cenie uwzględnić zakup i dowóz piasku</v>
      </c>
      <c r="E31" s="3" t="str">
        <f>'KI Gracze'!E19</f>
        <v>m3</v>
      </c>
      <c r="F31" s="38">
        <f>'KI Gracze'!F19</f>
        <v>25.32</v>
      </c>
      <c r="G31" s="45"/>
    </row>
    <row r="32" spans="1:12" ht="13.8" thickBot="1" x14ac:dyDescent="0.3">
      <c r="A32" s="46"/>
      <c r="B32" s="10"/>
      <c r="C32" s="47"/>
      <c r="D32" s="10"/>
      <c r="E32" s="9"/>
      <c r="F32" s="48" t="s">
        <v>100</v>
      </c>
      <c r="G32" s="49">
        <f>F31</f>
        <v>25.32</v>
      </c>
    </row>
    <row r="33" spans="1:7" ht="39.6" x14ac:dyDescent="0.25">
      <c r="A33" s="15" t="str">
        <f>'KI Gracze'!A20</f>
        <v>14 d.2</v>
      </c>
      <c r="B33" s="8" t="str">
        <f>'KI Gracze'!B20</f>
        <v>KNNR 4 1411-04</v>
      </c>
      <c r="C33" s="4" t="str">
        <f>'KI Gracze'!C20</f>
        <v>ST-00.02</v>
      </c>
      <c r="D33" s="8" t="str">
        <f>'KI Gracze'!D20</f>
        <v>Podłoża pod kanały i obiekty z materiałów sypkich grub. 30 cm ponad wierzch rury - zasypka kanałów - w cenie uwzględnić zakup i dowóz piasku.</v>
      </c>
      <c r="E33" s="4" t="str">
        <f>'KI Gracze'!E20</f>
        <v>m3</v>
      </c>
      <c r="F33" s="24">
        <f>'KI Gracze'!F20</f>
        <v>45.650000000000006</v>
      </c>
      <c r="G33" s="53"/>
    </row>
    <row r="34" spans="1:7" ht="13.8" thickBot="1" x14ac:dyDescent="0.3">
      <c r="A34" s="40"/>
      <c r="B34" s="41"/>
      <c r="C34" s="42"/>
      <c r="D34" s="41"/>
      <c r="E34" s="36"/>
      <c r="F34" s="37" t="s">
        <v>100</v>
      </c>
      <c r="G34" s="52">
        <f>F33</f>
        <v>45.650000000000006</v>
      </c>
    </row>
    <row r="35" spans="1:7" ht="66" x14ac:dyDescent="0.25">
      <c r="A35" s="43" t="str">
        <f>'KI Gracze'!A21</f>
        <v>15 d.2</v>
      </c>
      <c r="B35" s="44" t="str">
        <f>'KI Gracze'!B21</f>
        <v>KNNR 1 0318-03</v>
      </c>
      <c r="C35" s="3" t="str">
        <f>'KI Gracze'!C21</f>
        <v>ST-00.02</v>
      </c>
      <c r="D35" s="44" t="str">
        <f>'KI Gracze'!D21</f>
        <v>Zasypywanie wykopów o ścianach pionowych o szerokości 0.8-2.5 m i głęb.do 4.5 m w gr.kat. I-III (współczynnik zagęszczenia Is=0,98) - analogia - zasypanie gruntem rodzimym piaszczystym ręczne 20% wykopu po wykonanych robotach montażowych.</v>
      </c>
      <c r="E35" s="3" t="str">
        <f>'KI Gracze'!E21</f>
        <v>m3</v>
      </c>
      <c r="F35" s="38">
        <f>'KI Gracze'!F21</f>
        <v>60.549000000000007</v>
      </c>
      <c r="G35" s="45"/>
    </row>
    <row r="36" spans="1:7" ht="13.8" thickBot="1" x14ac:dyDescent="0.3">
      <c r="A36" s="46"/>
      <c r="B36" s="10"/>
      <c r="C36" s="47"/>
      <c r="D36" s="10"/>
      <c r="E36" s="9"/>
      <c r="F36" s="48" t="s">
        <v>100</v>
      </c>
      <c r="G36" s="49">
        <f>F35</f>
        <v>60.549000000000007</v>
      </c>
    </row>
    <row r="37" spans="1:7" ht="97.2" customHeight="1" x14ac:dyDescent="0.25">
      <c r="A37" s="43" t="str">
        <f>'KI Gracze'!A22</f>
        <v>16 d.2</v>
      </c>
      <c r="B37" s="44" t="str">
        <f>'KI Gracze'!B22</f>
        <v>KNNR 1 0406-01</v>
      </c>
      <c r="C37" s="3" t="str">
        <f>'KI Gracze'!C22</f>
        <v>ST-00.02</v>
      </c>
      <c r="D37" s="44" t="str">
        <f>'KI Gracze'!D22</f>
        <v>Nasypy wykonywane koparkami zgarniakowymi z bezpośrednim przerzutem gruntu uzyskanego z ukopu; grunt kat.I-II - analogia - zasypanie gruntem rodzimym piaszczystym mechaniczne 80% wykopu po wykonanych robotach montażowych. W cenie ująć plantowanie pasa robót ziemnych warstwą humusu gr. min. 30 cm oraz przywrócenie pierwotnego zagospodarowania terenu.</v>
      </c>
      <c r="E37" s="3" t="str">
        <f>'KI Gracze'!E22</f>
        <v>m3</v>
      </c>
      <c r="F37" s="38">
        <f>'KI Gracze'!F22</f>
        <v>242.19600000000003</v>
      </c>
      <c r="G37" s="45"/>
    </row>
    <row r="38" spans="1:7" ht="13.8" thickBot="1" x14ac:dyDescent="0.3">
      <c r="A38" s="46"/>
      <c r="B38" s="10"/>
      <c r="C38" s="47"/>
      <c r="D38" s="10"/>
      <c r="E38" s="9"/>
      <c r="F38" s="48" t="s">
        <v>100</v>
      </c>
      <c r="G38" s="49">
        <f>F37</f>
        <v>242.19600000000003</v>
      </c>
    </row>
    <row r="39" spans="1:7" ht="30" customHeight="1" x14ac:dyDescent="0.25">
      <c r="A39" s="43" t="str">
        <f>'KI Gracze'!A23</f>
        <v>17 d.2</v>
      </c>
      <c r="B39" s="44" t="str">
        <f>'KI Gracze'!B23</f>
        <v>KNNR 1 0408-01</v>
      </c>
      <c r="C39" s="3" t="str">
        <f>'KI Gracze'!C23</f>
        <v>ST-00.02</v>
      </c>
      <c r="D39" s="44" t="str">
        <f>'KI Gracze'!D23</f>
        <v>Zagęszczanie nasypów z gruntu spoistego kat.I-II ubijakami mechanicznymi (współczynnik zagęszczenia Is=0,98)</v>
      </c>
      <c r="E39" s="3" t="str">
        <f>'KI Gracze'!E23</f>
        <v>m3</v>
      </c>
      <c r="F39" s="38">
        <f>'KI Gracze'!F23</f>
        <v>302.745</v>
      </c>
      <c r="G39" s="45"/>
    </row>
    <row r="40" spans="1:7" ht="13.8" thickBot="1" x14ac:dyDescent="0.3">
      <c r="A40" s="46"/>
      <c r="B40" s="10"/>
      <c r="C40" s="47"/>
      <c r="D40" s="10"/>
      <c r="E40" s="9"/>
      <c r="F40" s="48" t="s">
        <v>100</v>
      </c>
      <c r="G40" s="49">
        <f>F39</f>
        <v>302.745</v>
      </c>
    </row>
    <row r="41" spans="1:7" ht="39.6" x14ac:dyDescent="0.25">
      <c r="A41" s="15" t="str">
        <f>'KI Gracze'!A24</f>
        <v>18 d.2</v>
      </c>
      <c r="B41" s="8" t="str">
        <f>'KI Gracze'!B24</f>
        <v>KNR 2-19 0218-01</v>
      </c>
      <c r="C41" s="4" t="str">
        <f>'KI Gracze'!C24</f>
        <v>ST-00.02
ST-00.07</v>
      </c>
      <c r="D41" s="8" t="str">
        <f>'KI Gracze'!D24</f>
        <v>Zabezpieczenie kabla w ziemi - rura ochronna dwudzielna 125/3,0mm na kablach telekomunikacyjnych i energetycznych</v>
      </c>
      <c r="E41" s="4" t="str">
        <f>'KI Gracze'!E24</f>
        <v>m</v>
      </c>
      <c r="F41" s="24">
        <f>'KI Gracze'!F24</f>
        <v>50</v>
      </c>
      <c r="G41" s="53"/>
    </row>
    <row r="42" spans="1:7" ht="13.8" thickBot="1" x14ac:dyDescent="0.3">
      <c r="A42" s="14"/>
      <c r="B42" s="7"/>
      <c r="C42" s="5"/>
      <c r="D42" s="7"/>
      <c r="E42" s="36"/>
      <c r="F42" s="37" t="s">
        <v>100</v>
      </c>
      <c r="G42" s="52">
        <f>F41</f>
        <v>50</v>
      </c>
    </row>
    <row r="43" spans="1:7" ht="18" customHeight="1" thickBot="1" x14ac:dyDescent="0.3">
      <c r="A43" s="31">
        <v>3</v>
      </c>
      <c r="B43" s="99" t="s">
        <v>142</v>
      </c>
      <c r="C43" s="99"/>
      <c r="D43" s="99"/>
      <c r="E43" s="99"/>
      <c r="F43" s="99"/>
      <c r="G43" s="100"/>
    </row>
    <row r="44" spans="1:7" ht="26.4" x14ac:dyDescent="0.25">
      <c r="A44" s="15" t="str">
        <f>'KI Gracze'!A26</f>
        <v>19 d.3</v>
      </c>
      <c r="B44" s="8" t="str">
        <f>'KI Gracze'!B26</f>
        <v xml:space="preserve">KNNR 4 1308-03 </v>
      </c>
      <c r="C44" s="4" t="str">
        <f>'KI Gracze'!C26</f>
        <v>ST-00.03</v>
      </c>
      <c r="D44" s="8" t="str">
        <f>'KI Gracze'!D26</f>
        <v>Kanały z rur PVC-U klasy SN8 SDR34 łączonych na wcisk o śr. zewn. 200 mm</v>
      </c>
      <c r="E44" s="4" t="str">
        <f>'KI Gracze'!E26</f>
        <v>m</v>
      </c>
      <c r="F44" s="24">
        <f>'KI Gracze'!F26</f>
        <v>42.5</v>
      </c>
      <c r="G44" s="53"/>
    </row>
    <row r="45" spans="1:7" ht="13.8" thickBot="1" x14ac:dyDescent="0.3">
      <c r="A45" s="40"/>
      <c r="B45" s="41"/>
      <c r="C45" s="42"/>
      <c r="D45" s="41"/>
      <c r="E45" s="36"/>
      <c r="F45" s="37" t="s">
        <v>100</v>
      </c>
      <c r="G45" s="52">
        <f>F44</f>
        <v>42.5</v>
      </c>
    </row>
    <row r="46" spans="1:7" ht="26.4" x14ac:dyDescent="0.25">
      <c r="A46" s="43" t="str">
        <f>'KI Gracze'!A27</f>
        <v>20 d.3</v>
      </c>
      <c r="B46" s="44" t="str">
        <f>'KI Gracze'!B27</f>
        <v xml:space="preserve">KNNR 4 1308-04 </v>
      </c>
      <c r="C46" s="3" t="str">
        <f>'KI Gracze'!C27</f>
        <v>ST-00.03</v>
      </c>
      <c r="D46" s="44" t="str">
        <f>'KI Gracze'!D27</f>
        <v>Kanały z rur PVC-U klasy SN8 SDR34 łączonych na wcisk o śr. zewn. 250 mm</v>
      </c>
      <c r="E46" s="3" t="str">
        <f>'KI Gracze'!E27</f>
        <v>m</v>
      </c>
      <c r="F46" s="38">
        <f>'KI Gracze'!F27</f>
        <v>36.5</v>
      </c>
      <c r="G46" s="45"/>
    </row>
    <row r="47" spans="1:7" ht="13.8" thickBot="1" x14ac:dyDescent="0.3">
      <c r="A47" s="46"/>
      <c r="B47" s="10"/>
      <c r="C47" s="47"/>
      <c r="D47" s="10"/>
      <c r="E47" s="9"/>
      <c r="F47" s="48" t="s">
        <v>100</v>
      </c>
      <c r="G47" s="49">
        <f>F46</f>
        <v>36.5</v>
      </c>
    </row>
    <row r="48" spans="1:7" ht="52.8" x14ac:dyDescent="0.25">
      <c r="A48" s="15" t="str">
        <f>'KI Gracze'!A28</f>
        <v>21 d.3</v>
      </c>
      <c r="B48" s="8" t="str">
        <f>'KI Gracze'!B28</f>
        <v>KNNR 4 1413-01</v>
      </c>
      <c r="C48" s="4" t="str">
        <f>'KI Gracze'!C28</f>
        <v>ST-00.03</v>
      </c>
      <c r="D48" s="8" t="str">
        <f>'KI Gracze'!D28</f>
        <v>Studnie rewizyjne z kręgów betonowych o śr. 1000mm w gotowym wykopie - studnia typu BS z kręgów łączonych na uszczelkę, z dnem, kinetą i szczelnymi przejściami dla rur.  Właz żeliwny klasy D400.</v>
      </c>
      <c r="E48" s="4" t="str">
        <f>'KI Gracze'!E28</f>
        <v>stud.</v>
      </c>
      <c r="F48" s="24">
        <f>'KI Gracze'!F28</f>
        <v>4</v>
      </c>
      <c r="G48" s="53"/>
    </row>
    <row r="49" spans="1:14" ht="13.8" thickBot="1" x14ac:dyDescent="0.3">
      <c r="A49" s="40"/>
      <c r="B49" s="41"/>
      <c r="C49" s="42"/>
      <c r="D49" s="41"/>
      <c r="E49" s="36"/>
      <c r="F49" s="37" t="s">
        <v>100</v>
      </c>
      <c r="G49" s="52">
        <f>F48</f>
        <v>4</v>
      </c>
    </row>
    <row r="50" spans="1:14" ht="39.6" x14ac:dyDescent="0.25">
      <c r="A50" s="43" t="str">
        <f>'KI Gracze'!A29</f>
        <v>22 d.3</v>
      </c>
      <c r="B50" s="44" t="str">
        <f>'KI Gracze'!B29</f>
        <v>KNNR 4 1413-01</v>
      </c>
      <c r="C50" s="3" t="str">
        <f>'KI Gracze'!C29</f>
        <v>ST-00.03</v>
      </c>
      <c r="D50" s="44" t="str">
        <f>'KI Gracze'!D29</f>
        <v>Studnie rozprężne systemowe o śr. 1000mm z tworzyw sztucznych z kinetą i szczelnymi przejściami dla rur.  Właz żeliwny klasy D400.</v>
      </c>
      <c r="E50" s="3" t="str">
        <f>'KI Gracze'!E29</f>
        <v>stud.</v>
      </c>
      <c r="F50" s="38">
        <f>'KI Gracze'!F29</f>
        <v>1</v>
      </c>
      <c r="G50" s="45"/>
    </row>
    <row r="51" spans="1:14" ht="13.8" thickBot="1" x14ac:dyDescent="0.3">
      <c r="A51" s="46"/>
      <c r="B51" s="10"/>
      <c r="C51" s="47"/>
      <c r="D51" s="10"/>
      <c r="E51" s="9"/>
      <c r="F51" s="48" t="s">
        <v>100</v>
      </c>
      <c r="G51" s="49">
        <f>F50</f>
        <v>1</v>
      </c>
    </row>
    <row r="52" spans="1:14" ht="66" x14ac:dyDescent="0.25">
      <c r="A52" s="15" t="str">
        <f>'KI Gracze'!A30</f>
        <v>23 d.3</v>
      </c>
      <c r="B52" s="8" t="str">
        <f>'KI Gracze'!B30</f>
        <v>KNNR 4 1413-03
analogia</v>
      </c>
      <c r="C52" s="4" t="str">
        <f>'KI Gracze'!C30</f>
        <v>ST-00.03</v>
      </c>
      <c r="D52" s="8" t="str">
        <f>'KI Gracze'!D30</f>
        <v>Studnie rewizyjne z kręgów betonowych o śr. 2200mm  w gotowym wykopie - studnia z kręgów łączonych na uszczelkę, z dnem i szczelnymi przejściami dla rur.  Właz żeliwny klasy D400 - komora osadnika wg rysunku szczegółowego</v>
      </c>
      <c r="E52" s="4" t="str">
        <f>'KI Gracze'!E30</f>
        <v>stud.</v>
      </c>
      <c r="F52" s="24">
        <f>'KI Gracze'!F30</f>
        <v>6</v>
      </c>
      <c r="G52" s="53"/>
    </row>
    <row r="53" spans="1:14" ht="13.8" thickBot="1" x14ac:dyDescent="0.3">
      <c r="A53" s="40"/>
      <c r="B53" s="41"/>
      <c r="C53" s="42"/>
      <c r="D53" s="41"/>
      <c r="E53" s="36"/>
      <c r="F53" s="37" t="s">
        <v>100</v>
      </c>
      <c r="G53" s="52">
        <f>F52</f>
        <v>6</v>
      </c>
    </row>
    <row r="54" spans="1:14" ht="26.4" x14ac:dyDescent="0.25">
      <c r="A54" s="43" t="str">
        <f>'KI Gracze'!A31</f>
        <v>24 d.3</v>
      </c>
      <c r="B54" s="44" t="str">
        <f>'KI Gracze'!B31</f>
        <v>KNR 2-18 0305-03
analogia</v>
      </c>
      <c r="C54" s="3" t="str">
        <f>'KI Gracze'!C31</f>
        <v>ST-00.03</v>
      </c>
      <c r="D54" s="44" t="str">
        <f>'KI Gracze'!D31</f>
        <v xml:space="preserve">Zabudowa kompletnej zasuwy nożowej DN200 z kształtkami, obudową i skrzynką uliczną </v>
      </c>
      <c r="E54" s="3" t="str">
        <f>'KI Gracze'!E31</f>
        <v>kpl.</v>
      </c>
      <c r="F54" s="38">
        <f>'KI Gracze'!F31</f>
        <v>2</v>
      </c>
      <c r="G54" s="45"/>
    </row>
    <row r="55" spans="1:14" ht="13.8" thickBot="1" x14ac:dyDescent="0.3">
      <c r="A55" s="46"/>
      <c r="B55" s="10"/>
      <c r="C55" s="47"/>
      <c r="D55" s="10"/>
      <c r="E55" s="9"/>
      <c r="F55" s="48" t="s">
        <v>100</v>
      </c>
      <c r="G55" s="49">
        <f>F54</f>
        <v>2</v>
      </c>
    </row>
    <row r="56" spans="1:14" ht="26.4" x14ac:dyDescent="0.25">
      <c r="A56" s="15" t="str">
        <f>'KI Gracze'!A32</f>
        <v>25 d.3</v>
      </c>
      <c r="B56" s="8" t="str">
        <f>'KI Gracze'!B32</f>
        <v>KNR 2-18 0305-03
analogia</v>
      </c>
      <c r="C56" s="4" t="str">
        <f>'KI Gracze'!C32</f>
        <v>ST-00.03</v>
      </c>
      <c r="D56" s="8" t="str">
        <f>'KI Gracze'!D32</f>
        <v xml:space="preserve">Zabudowa kompletnej zasuwy nożowej DN250 z kształtkami, obudową i skrzynką uliczną </v>
      </c>
      <c r="E56" s="4" t="str">
        <f>'KI Gracze'!E32</f>
        <v>kpl.</v>
      </c>
      <c r="F56" s="24">
        <f>'KI Gracze'!F32</f>
        <v>1</v>
      </c>
      <c r="G56" s="53"/>
      <c r="N56" s="6" t="s">
        <v>51</v>
      </c>
    </row>
    <row r="57" spans="1:14" ht="13.8" thickBot="1" x14ac:dyDescent="0.3">
      <c r="A57" s="40"/>
      <c r="B57" s="41"/>
      <c r="C57" s="42"/>
      <c r="D57" s="41"/>
      <c r="E57" s="36"/>
      <c r="F57" s="37" t="s">
        <v>100</v>
      </c>
      <c r="G57" s="52">
        <f>F56</f>
        <v>1</v>
      </c>
    </row>
    <row r="58" spans="1:14" ht="79.2" x14ac:dyDescent="0.25">
      <c r="A58" s="43" t="str">
        <f>'KI Gracze'!A33</f>
        <v>26 d.3</v>
      </c>
      <c r="B58" s="44" t="str">
        <f>'KI Gracze'!B33</f>
        <v xml:space="preserve">KNNR 4 1413-05
+KNR 7-07 0107-01
analogia 
</v>
      </c>
      <c r="C58" s="3" t="str">
        <f>'KI Gracze'!C33</f>
        <v>ST-00.05
ST-00.06</v>
      </c>
      <c r="D58" s="44" t="str">
        <f>'KI Gracze'!D33</f>
        <v>Kompletna przepompownia PS (zbiornik przepompowni PS + komora pomiarowa SP) wraz z wyposażeniem wewnętrznym i sterowaniem oraz robotami montażowymi zasilania energetycznego z budynku SUW kablem zasilającym w rurze osłonowej wg projektu i rysunków szczegółowych</v>
      </c>
      <c r="E58" s="3" t="str">
        <f>'KI Gracze'!E33</f>
        <v>kpl.</v>
      </c>
      <c r="F58" s="86">
        <f>'KI Gracze'!F33</f>
        <v>1</v>
      </c>
      <c r="G58" s="45"/>
    </row>
    <row r="59" spans="1:14" ht="13.8" thickBot="1" x14ac:dyDescent="0.3">
      <c r="A59" s="46"/>
      <c r="B59" s="10"/>
      <c r="C59" s="47"/>
      <c r="D59" s="10"/>
      <c r="E59" s="9"/>
      <c r="F59" s="48" t="s">
        <v>100</v>
      </c>
      <c r="G59" s="49">
        <f>F58</f>
        <v>1</v>
      </c>
    </row>
    <row r="60" spans="1:14" ht="26.4" x14ac:dyDescent="0.25">
      <c r="A60" s="15" t="str">
        <f>'KI Gracze'!A34</f>
        <v>27 d.3</v>
      </c>
      <c r="B60" s="8" t="str">
        <f>'KI Gracze'!B34</f>
        <v>KNNR 4 1409-01</v>
      </c>
      <c r="C60" s="4" t="str">
        <f>'KI Gracze'!C34</f>
        <v>ST-00.03
ST-00.05</v>
      </c>
      <c r="D60" s="8" t="str">
        <f>'KI Gracze'!D34</f>
        <v>Układanie mieszanki betonowej pompą do betonu na
samochodzie - ławy fundamentowe, bloki oporowe</v>
      </c>
      <c r="E60" s="4" t="str">
        <f>'KI Gracze'!E34</f>
        <v>m3</v>
      </c>
      <c r="F60" s="24">
        <f>'KI Gracze'!F34</f>
        <v>10.348000000000003</v>
      </c>
      <c r="G60" s="53"/>
      <c r="N60" s="6" t="s">
        <v>51</v>
      </c>
    </row>
    <row r="61" spans="1:14" ht="13.8" thickBot="1" x14ac:dyDescent="0.3">
      <c r="A61" s="40"/>
      <c r="B61" s="41"/>
      <c r="C61" s="42"/>
      <c r="D61" s="41"/>
      <c r="E61" s="36"/>
      <c r="F61" s="37" t="s">
        <v>100</v>
      </c>
      <c r="G61" s="52">
        <f>F60</f>
        <v>10.348000000000003</v>
      </c>
    </row>
    <row r="62" spans="1:14" ht="28.8" customHeight="1" x14ac:dyDescent="0.25">
      <c r="A62" s="43" t="str">
        <f>'KI Gracze'!A35</f>
        <v>28 d.3</v>
      </c>
      <c r="B62" s="44" t="str">
        <f>'KI Gracze'!B35</f>
        <v>KNNR 10 0407-01
analogia</v>
      </c>
      <c r="C62" s="3" t="str">
        <f>'KI Gracze'!C35</f>
        <v>ST-00.03</v>
      </c>
      <c r="D62" s="44" t="str">
        <f>'KI Gracze'!D35</f>
        <v>Wykonanie kompletnej budowli wylotowej W-1 wraz z umocnieniami skarpy zgodnie z rysunkiem szczegółowym</v>
      </c>
      <c r="E62" s="3" t="str">
        <f>'KI Gracze'!E35</f>
        <v>kpl.</v>
      </c>
      <c r="F62" s="38">
        <f>'KI Gracze'!F35</f>
        <v>1</v>
      </c>
      <c r="G62" s="45"/>
    </row>
    <row r="63" spans="1:14" ht="13.8" thickBot="1" x14ac:dyDescent="0.3">
      <c r="A63" s="46"/>
      <c r="B63" s="10"/>
      <c r="C63" s="47"/>
      <c r="D63" s="10"/>
      <c r="E63" s="9"/>
      <c r="F63" s="48" t="s">
        <v>100</v>
      </c>
      <c r="G63" s="49">
        <f>F62</f>
        <v>1</v>
      </c>
    </row>
    <row r="64" spans="1:14" ht="39.6" x14ac:dyDescent="0.25">
      <c r="A64" s="43" t="str">
        <f>'KI Gracze'!A36</f>
        <v>29 d.3</v>
      </c>
      <c r="B64" s="44" t="str">
        <f>'KI Gracze'!B36</f>
        <v>KNR 2-18 0804-02</v>
      </c>
      <c r="C64" s="3" t="str">
        <f>'KI Gracze'!C36</f>
        <v>ST-00.03</v>
      </c>
      <c r="D64" s="44" t="str">
        <f>'KI Gracze'!D36</f>
        <v>Próba szczelności kanałów rurowych grawitacyjnych 
o śr.nominalnej 200 mm wraz z dwukrotnym kamerowaniem sieci</v>
      </c>
      <c r="E64" s="3" t="str">
        <f>'KI Gracze'!E36</f>
        <v>m</v>
      </c>
      <c r="F64" s="38">
        <f>'KI Gracze'!F36</f>
        <v>42.5</v>
      </c>
      <c r="G64" s="45"/>
    </row>
    <row r="65" spans="1:7" ht="13.8" thickBot="1" x14ac:dyDescent="0.3">
      <c r="A65" s="46"/>
      <c r="B65" s="10"/>
      <c r="C65" s="47"/>
      <c r="D65" s="10"/>
      <c r="E65" s="9"/>
      <c r="F65" s="48" t="s">
        <v>100</v>
      </c>
      <c r="G65" s="49">
        <f>F64</f>
        <v>42.5</v>
      </c>
    </row>
    <row r="66" spans="1:7" ht="39.6" x14ac:dyDescent="0.25">
      <c r="A66" s="15" t="str">
        <f>'KI Gracze'!A37</f>
        <v>30 d.3</v>
      </c>
      <c r="B66" s="8" t="str">
        <f>'KI Gracze'!B37</f>
        <v>KNR 2-18 0804-01</v>
      </c>
      <c r="C66" s="4" t="str">
        <f>'KI Gracze'!C37</f>
        <v>ST-00.03</v>
      </c>
      <c r="D66" s="8" t="str">
        <f>'KI Gracze'!D37</f>
        <v>Próba szczelności kanałów rurowych grawitacyjnych 
o śr.nominalnej 250 mm wraz z dwukrotnym kamerowaniem sieci</v>
      </c>
      <c r="E66" s="4" t="str">
        <f>'KI Gracze'!E37</f>
        <v>m</v>
      </c>
      <c r="F66" s="24">
        <f>'KI Gracze'!F37</f>
        <v>36.5</v>
      </c>
      <c r="G66" s="53"/>
    </row>
    <row r="67" spans="1:7" ht="13.8" thickBot="1" x14ac:dyDescent="0.3">
      <c r="A67" s="40"/>
      <c r="B67" s="41"/>
      <c r="C67" s="42"/>
      <c r="D67" s="41"/>
      <c r="E67" s="36"/>
      <c r="F67" s="37" t="s">
        <v>100</v>
      </c>
      <c r="G67" s="52">
        <f>F66</f>
        <v>36.5</v>
      </c>
    </row>
    <row r="68" spans="1:7" ht="52.8" x14ac:dyDescent="0.25">
      <c r="A68" s="43" t="str">
        <f>'KI Gracze'!A38</f>
        <v>31 d.3</v>
      </c>
      <c r="B68" s="44" t="str">
        <f>'KI Gracze'!B38</f>
        <v>KNNR 4 1009-04</v>
      </c>
      <c r="C68" s="3" t="str">
        <f>'KI Gracze'!C38</f>
        <v>ST-00.04</v>
      </c>
      <c r="D68" s="44" t="str">
        <f>'KI Gracze'!D38</f>
        <v>Przewiert sterowany rurą  PE 100 RC SDR 17 PN10 o średnicy 90x5,4mm - sieć kanalizacji sanitarnej tłocznej. W pozycji ująć koszt rury przewodowej, wykonania komór przewiertowych oraz prace odtworzeniowe.</v>
      </c>
      <c r="E68" s="3" t="str">
        <f>'KI Gracze'!E38</f>
        <v>m</v>
      </c>
      <c r="F68" s="38">
        <f>'KI Gracze'!F38</f>
        <v>334</v>
      </c>
      <c r="G68" s="45"/>
    </row>
    <row r="69" spans="1:7" ht="13.8" thickBot="1" x14ac:dyDescent="0.3">
      <c r="A69" s="46"/>
      <c r="B69" s="10"/>
      <c r="C69" s="47"/>
      <c r="D69" s="10"/>
      <c r="E69" s="9"/>
      <c r="F69" s="48" t="s">
        <v>100</v>
      </c>
      <c r="G69" s="49">
        <f>F68</f>
        <v>334</v>
      </c>
    </row>
    <row r="70" spans="1:7" ht="26.4" x14ac:dyDescent="0.25">
      <c r="A70" s="15" t="str">
        <f>'KI Gracze'!A39</f>
        <v>32 d.3</v>
      </c>
      <c r="B70" s="8" t="str">
        <f>'KI Gracze'!B39</f>
        <v>KNR 2-18 0802-01</v>
      </c>
      <c r="C70" s="4" t="str">
        <f>'KI Gracze'!C39</f>
        <v>ST-00.04</v>
      </c>
      <c r="D70" s="8" t="str">
        <f>'KI Gracze'!D39</f>
        <v>Próba szczelności rurociągów tłocznych z rur z tworzyw
sztucznych ( PE ) o śr.nominalnej do 100 mm</v>
      </c>
      <c r="E70" s="4" t="str">
        <f>'KI Gracze'!E39</f>
        <v>200m
-1 prób.</v>
      </c>
      <c r="F70" s="24">
        <f>'KI Gracze'!F39</f>
        <v>2</v>
      </c>
      <c r="G70" s="53"/>
    </row>
    <row r="71" spans="1:7" ht="13.8" thickBot="1" x14ac:dyDescent="0.3">
      <c r="A71" s="40"/>
      <c r="B71" s="41"/>
      <c r="C71" s="42"/>
      <c r="D71" s="41"/>
      <c r="E71" s="36"/>
      <c r="F71" s="37" t="s">
        <v>100</v>
      </c>
      <c r="G71" s="52">
        <f>F70</f>
        <v>2</v>
      </c>
    </row>
    <row r="72" spans="1:7" ht="18" customHeight="1" thickBot="1" x14ac:dyDescent="0.3">
      <c r="A72" s="31">
        <v>4</v>
      </c>
      <c r="B72" s="99" t="s">
        <v>24</v>
      </c>
      <c r="C72" s="99"/>
      <c r="D72" s="99"/>
      <c r="E72" s="99"/>
      <c r="F72" s="99"/>
      <c r="G72" s="100"/>
    </row>
    <row r="73" spans="1:7" ht="26.4" x14ac:dyDescent="0.25">
      <c r="A73" s="43" t="str">
        <f>'KI Gracze'!A41</f>
        <v>33 d.4</v>
      </c>
      <c r="B73" s="44" t="str">
        <f>'KI Gracze'!B41</f>
        <v>KNR 2-25 0307-01</v>
      </c>
      <c r="C73" s="3" t="str">
        <f>'KI Gracze'!C41</f>
        <v>ST-00.08</v>
      </c>
      <c r="D73" s="44" t="str">
        <f>'KI Gracze'!D41</f>
        <v>Ogrodzenia z siatki na słupkach betonowych - bu-
dowa, materiał z rozbiórki</v>
      </c>
      <c r="E73" s="3" t="str">
        <f>'KI Gracze'!E41</f>
        <v>m2</v>
      </c>
      <c r="F73" s="38">
        <f>'KI Gracze'!F41</f>
        <v>15</v>
      </c>
      <c r="G73" s="45"/>
    </row>
    <row r="74" spans="1:7" ht="13.8" thickBot="1" x14ac:dyDescent="0.3">
      <c r="A74" s="46"/>
      <c r="B74" s="10"/>
      <c r="C74" s="47"/>
      <c r="D74" s="10"/>
      <c r="E74" s="47"/>
      <c r="F74" s="87" t="s">
        <v>100</v>
      </c>
      <c r="G74" s="88">
        <f>F73</f>
        <v>15</v>
      </c>
    </row>
    <row r="75" spans="1:7" ht="39.6" x14ac:dyDescent="0.25">
      <c r="A75" s="15" t="str">
        <f>'KI Gracze'!A42</f>
        <v>34 d.4</v>
      </c>
      <c r="B75" s="8" t="str">
        <f>'KI Gracze'!B42</f>
        <v>KNNR 6 0112-06</v>
      </c>
      <c r="C75" s="4" t="str">
        <f>'KI Gracze'!C42</f>
        <v>ST-00.08</v>
      </c>
      <c r="D75" s="8" t="str">
        <f>'KI Gracze'!D42</f>
        <v>Warstwa górna podbudowy z kruszywa łamanego bazaltowego lub granitowego 0/31,5mm o grubości po zagęszczeniu 15 cm</v>
      </c>
      <c r="E75" s="4" t="str">
        <f>'KI Gracze'!E42</f>
        <v>m2</v>
      </c>
      <c r="F75" s="24">
        <f>'KI Gracze'!F42</f>
        <v>41</v>
      </c>
      <c r="G75" s="53"/>
    </row>
    <row r="76" spans="1:7" ht="13.8" thickBot="1" x14ac:dyDescent="0.3">
      <c r="A76" s="40"/>
      <c r="B76" s="41"/>
      <c r="C76" s="42"/>
      <c r="D76" s="41"/>
      <c r="E76" s="36"/>
      <c r="F76" s="37" t="s">
        <v>100</v>
      </c>
      <c r="G76" s="52">
        <f>F75</f>
        <v>41</v>
      </c>
    </row>
    <row r="77" spans="1:7" ht="26.4" x14ac:dyDescent="0.25">
      <c r="A77" s="43" t="str">
        <f>'KI Gracze'!A43</f>
        <v>35 d.4</v>
      </c>
      <c r="B77" s="44" t="str">
        <f>'KI Gracze'!B43</f>
        <v>KNR 2-31 0308-03+ 15*KNR 2-31 0308-04</v>
      </c>
      <c r="C77" s="3" t="str">
        <f>'KI Gracze'!C43</f>
        <v>ST-00.08</v>
      </c>
      <c r="D77" s="44" t="str">
        <f>'KI Gracze'!D43</f>
        <v>Nawierzchnia betonowa gr. 20cm</v>
      </c>
      <c r="E77" s="3" t="str">
        <f>'KI Gracze'!E43</f>
        <v>m2</v>
      </c>
      <c r="F77" s="38">
        <f>'KI Gracze'!F43</f>
        <v>41</v>
      </c>
      <c r="G77" s="45"/>
    </row>
    <row r="78" spans="1:7" ht="13.8" thickBot="1" x14ac:dyDescent="0.3">
      <c r="A78" s="46"/>
      <c r="B78" s="10"/>
      <c r="C78" s="47"/>
      <c r="D78" s="10"/>
      <c r="E78" s="9"/>
      <c r="F78" s="48" t="s">
        <v>100</v>
      </c>
      <c r="G78" s="49">
        <f>F77</f>
        <v>41</v>
      </c>
    </row>
    <row r="79" spans="1:7" ht="39.6" x14ac:dyDescent="0.25">
      <c r="A79" s="43" t="str">
        <f>'KI Gracze'!A44</f>
        <v>36 d.4</v>
      </c>
      <c r="B79" s="44" t="str">
        <f>'KI Gracze'!B44</f>
        <v>KNNR 6 0403-03</v>
      </c>
      <c r="C79" s="3" t="str">
        <f>'KI Gracze'!C44</f>
        <v>ST-00.08</v>
      </c>
      <c r="D79" s="44" t="str">
        <f>'KI Gracze'!D44</f>
        <v>Krawężniki betonowe wystające o wymiarach 15x30cm z wykonaniem ław betonowych z oporem (0,065m3/mb) z betonu C12/15 na podsypce cementowo-piaskowej</v>
      </c>
      <c r="E79" s="3" t="str">
        <f>'KI Gracze'!E44</f>
        <v>m</v>
      </c>
      <c r="F79" s="38">
        <f>'KI Gracze'!F44</f>
        <v>18</v>
      </c>
      <c r="G79" s="45"/>
    </row>
    <row r="80" spans="1:7" ht="13.8" thickBot="1" x14ac:dyDescent="0.3">
      <c r="A80" s="46"/>
      <c r="B80" s="10"/>
      <c r="C80" s="47"/>
      <c r="D80" s="10"/>
      <c r="E80" s="9"/>
      <c r="F80" s="48" t="s">
        <v>100</v>
      </c>
      <c r="G80" s="49">
        <f>F79</f>
        <v>18</v>
      </c>
    </row>
    <row r="87" spans="9:9" x14ac:dyDescent="0.25">
      <c r="I87" s="6" t="s">
        <v>51</v>
      </c>
    </row>
  </sheetData>
  <mergeCells count="5">
    <mergeCell ref="B72:G72"/>
    <mergeCell ref="A1:G1"/>
    <mergeCell ref="B5:G5"/>
    <mergeCell ref="B24:G24"/>
    <mergeCell ref="B43:G43"/>
  </mergeCells>
  <pageMargins left="0.47244094488188981" right="0.39370078740157483" top="0.47244094488188981" bottom="0.47244094488188981" header="0.11811023622047245" footer="0.11811023622047245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1E9C-7A1B-46E8-9D55-4F3D9151C9D6}">
  <dimension ref="A1:D7"/>
  <sheetViews>
    <sheetView workbookViewId="0">
      <selection sqref="A1:D8"/>
    </sheetView>
  </sheetViews>
  <sheetFormatPr defaultRowHeight="13.2" x14ac:dyDescent="0.25"/>
  <cols>
    <col min="1" max="1" width="6.88671875" style="20" customWidth="1"/>
    <col min="2" max="2" width="64.44140625" style="6" customWidth="1"/>
    <col min="3" max="4" width="19.21875" style="6" customWidth="1"/>
    <col min="5" max="16384" width="8.88671875" style="6"/>
  </cols>
  <sheetData>
    <row r="1" spans="1:4" ht="20.25" customHeight="1" x14ac:dyDescent="0.3">
      <c r="A1" s="92" t="s">
        <v>103</v>
      </c>
      <c r="B1" s="92"/>
      <c r="C1" s="92"/>
      <c r="D1" s="92"/>
    </row>
    <row r="2" spans="1:4" ht="13.8" thickBot="1" x14ac:dyDescent="0.3">
      <c r="A2" s="19"/>
      <c r="D2" s="17"/>
    </row>
    <row r="3" spans="1:4" ht="31.8" customHeight="1" thickBot="1" x14ac:dyDescent="0.3">
      <c r="A3" s="28" t="s">
        <v>0</v>
      </c>
      <c r="B3" s="27" t="s">
        <v>50</v>
      </c>
      <c r="C3" s="74" t="s">
        <v>104</v>
      </c>
      <c r="D3" s="30" t="s">
        <v>105</v>
      </c>
    </row>
    <row r="4" spans="1:4" ht="16.8" customHeight="1" x14ac:dyDescent="0.25">
      <c r="A4" s="58">
        <v>1</v>
      </c>
      <c r="B4" s="60" t="s">
        <v>52</v>
      </c>
      <c r="C4" s="59">
        <v>1</v>
      </c>
      <c r="D4" s="76" t="s">
        <v>147</v>
      </c>
    </row>
    <row r="5" spans="1:4" ht="16.8" customHeight="1" x14ac:dyDescent="0.25">
      <c r="A5" s="39">
        <v>2</v>
      </c>
      <c r="B5" s="75" t="s">
        <v>10</v>
      </c>
      <c r="C5" s="11" t="s">
        <v>148</v>
      </c>
      <c r="D5" s="77" t="s">
        <v>106</v>
      </c>
    </row>
    <row r="6" spans="1:4" ht="16.8" customHeight="1" x14ac:dyDescent="0.25">
      <c r="A6" s="39">
        <v>3</v>
      </c>
      <c r="B6" s="75" t="s">
        <v>142</v>
      </c>
      <c r="C6" s="11" t="s">
        <v>149</v>
      </c>
      <c r="D6" s="77" t="s">
        <v>150</v>
      </c>
    </row>
    <row r="7" spans="1:4" ht="16.8" customHeight="1" thickBot="1" x14ac:dyDescent="0.3">
      <c r="A7" s="78">
        <v>4</v>
      </c>
      <c r="B7" s="79" t="s">
        <v>24</v>
      </c>
      <c r="C7" s="80" t="s">
        <v>152</v>
      </c>
      <c r="D7" s="81" t="s">
        <v>151</v>
      </c>
    </row>
  </sheetData>
  <mergeCells count="1">
    <mergeCell ref="A1:D1"/>
  </mergeCells>
  <printOptions horizontalCentered="1"/>
  <pageMargins left="0.47244094488188981" right="0.39370078740157483" top="0.47244094488188981" bottom="0.47244094488188981" header="0.11811023622047245" footer="0.11811023622047245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c E A A B Q S w M E F A A C A A g A + l K E V B 2 T G g i j A A A A 9 g A A A B I A H A B D b 2 5 m a W c v U G F j a 2 F n Z S 5 4 b W w g o h g A K K A U A A A A A A A A A A A A A A A A A A A A A A A A A A A A h Y + x D o I w G I R f h X S n L X U x 5 K c M r p C Q m B j X p l R o L I X Q Y n k 3 B x / J V x C j q J v j 3 X 2 X 3 N 2 v N 8 j n z k Q X N T r d 2 w w l m K J I W d n X 2 j Y Z m v w p 3 q K c Q y X k W T Q q W m D r 0 t n p D L X e D y k h I Q Q c N r g f G 8 I o T c i x L P a y V Z 2 I t X V e W K n Q p 1 X / b y E O h 9 c Y z n B C G W Z 0 2 Q R k N a H U 9 g u w J X u m P y b s J u O n U f H B x F U B Z J V A 3 h / 4 A 1 B L A w Q U A A I A C A D 6 U o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+ l K E V A G f n R F i A Q A A h g U A A B M A H A B G b 3 J t d W x h c y 9 T Z W N 0 a W 9 u M S 5 t I K I Y A C i g F A A A A A A A A A A A A A A A A A A A A A A A A A A A A O 2 S 0 U r D M B S G 7 w t 9 h 0 O 8 2 a C W t p s K y q 4 2 h a p j w x V B l y F x z T C u T U q a M e v Y z V 7 D x / D K a + l 7 m W 5 O 3 L C g t 7 L c B L 6 T k 3 P + n z + l Q 8 U E h 9 7 q d k 9 M w z T S B y J p C H v o l k Q 0 Z R S o I g n 4 v n / n e O D U w X M 8 T y J o Q E S V a Y A + + Z t 8 f w 3 z h d C w G 4 7 s g N z r z s o Z i 6 j d F F x R r t I K a h 3 j H q N D J q Y Z b o t H C q E Y T 2 J d y 3 D 3 q n N + e h H c 4 E 4 i y V B M C W c E F 3 P w J c 1 f O B s S v L H M N e z D W K T P S s g s x W 2 i q G Q k X 2 T 4 h 5 V t p 2 4 v V 7 a T c I S q F v T 9 O I l o M Z g U o h v I t W t o U D U N x r f k / N 4 O q H j V / 2 e J t d K y 3 N 1 x X C 3 l S 9 a s 7 4 c N t K 6 g w b z f I o o M P j u 0 W T G j X H 8 l Q G V J 4 c z y q R 1 I w t O R k H F T R J O Y B 1 m i T V n / Y s 1 m a M V d Z B V 9 F B R 9 U n M L 1 t w r 4 b U S X i / h B y X 8 s I Q f b f D 5 t 6 x s K / 1 L Z G q 7 y O w i o y P z A V B L A Q I t A B Q A A g A I A P p S h F Q d k x o I o w A A A P Y A A A A S A A A A A A A A A A A A A A A A A A A A A A B D b 2 5 m a W c v U G F j a 2 F n Z S 5 4 b W x Q S w E C L Q A U A A I A C A D 6 U o R U D 8 r p q 6 Q A A A D p A A A A E w A A A A A A A A A A A A A A A A D v A A A A W 0 N v b n R l b n R f V H l w Z X N d L n h t b F B L A Q I t A B Q A A g A I A P p S h F Q B n 5 0 R Y g E A A I Y F A A A T A A A A A A A A A A A A A A A A A O A B A A B G b 3 J t d W x h c y 9 T Z W N 0 a W 9 u M S 5 t U E s F B g A A A A A D A A M A w g A A A I 8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o g A A A A A A A A q C A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x l c 2 l l J T I w Z X R h c C U y M E l J S V 8 w M i U y M D A 0 J T I w M j A y M n I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0 L T A 0 V D A 3 O j E 2 O j A 3 L j I 3 N j Y z O T N a I i A v P j x F b n R y e S B U e X B l P S J G a W x s Q 2 9 s d W 1 u V H l w Z X M i I F Z h b H V l P S J z Q m d Z R y I g L z 4 8 R W 5 0 c n k g V H l w Z T 0 i R m l s b E N v b H V t b k 5 h b W V z I i B W Y W x 1 Z T 0 i c 1 s m c X V v d D t J Z C Z x d W 9 0 O y w m c X V v d D t O Y W 1 l J n F 1 b 3 Q 7 L C Z x d W 9 0 O 0 t p b m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s m c X V v d D t J Z C Z x d W 9 0 O 1 0 s J n F 1 b 3 Q 7 c X V l c n l S Z W x h d G l v b n N o a X B z J n F 1 b 3 Q 7 O l t d L C Z x d W 9 0 O 2 N v b H V t b k l k Z W 5 0 a X R p Z X M m c X V v d D s 6 W y Z x d W 9 0 O 1 N l Y 3 R p b 2 4 x L 1 p h b G V z a W U g Z X R h c C B J S U l f M D I g M D Q g M j A y M n I v x b l y w 7 N k x Y J v L n t J Z C w w f S Z x d W 9 0 O y w m c X V v d D t T Z W N 0 a W 9 u M S 9 a Y W x l c 2 l l I G V 0 Y X A g S U l J X z A y I D A 0 I D I w M j J y L 8 W 5 c s O z Z M W C b y 5 7 T m F t Z S w x f S Z x d W 9 0 O y w m c X V v d D t T Z W N 0 a W 9 u M S 9 a Y W x l c 2 l l I G V 0 Y X A g S U l J X z A y I D A 0 I D I w M j J y L 8 W 5 c s O z Z M W C b y 5 7 S 2 l u Z C w y f S Z x d W 9 0 O 1 0 s J n F 1 b 3 Q 7 Q 2 9 s d W 1 u Q 2 9 1 b n Q m c X V v d D s 6 M y w m c X V v d D t L Z X l D b 2 x 1 b W 5 O Y W 1 l c y Z x d W 9 0 O z p b J n F 1 b 3 Q 7 S W Q m c X V v d D t d L C Z x d W 9 0 O 0 N v b H V t b k l k Z W 5 0 a X R p Z X M m c X V v d D s 6 W y Z x d W 9 0 O 1 N l Y 3 R p b 2 4 x L 1 p h b G V z a W U g Z X R h c C B J S U l f M D I g M D Q g M j A y M n I v x b l y w 7 N k x Y J v L n t J Z C w w f S Z x d W 9 0 O y w m c X V v d D t T Z W N 0 a W 9 u M S 9 a Y W x l c 2 l l I G V 0 Y X A g S U l J X z A y I D A 0 I D I w M j J y L 8 W 5 c s O z Z M W C b y 5 7 T m F t Z S w x f S Z x d W 9 0 O y w m c X V v d D t T Z W N 0 a W 9 u M S 9 a Y W x l c 2 l l I G V 0 Y X A g S U l J X z A y I D A 0 I D I w M j J y L 8 W 5 c s O z Z M W C b y 5 7 S 2 l u Z C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W m F s Z X N p Z S U y M G V 0 Y X A l M j B J S U l f M D I l M j A w N C U y M D I w M j J y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h b G V z a W U l M j B l d G F w J T I w S U l J X z A y J T I w M D Q l M j A y M D I y c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0 L T A 0 V D A 3 O j I w O j Q w L j Y 5 N D k 1 N D F a I i A v P j x F b n R y e S B U e X B l P S J G a W x s Q 2 9 s d W 1 u V H l w Z X M i I F Z h b H V l P S J z Q m d Z R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a Y W x l c 2 l l I G V 0 Y X A g S U l J X z A y I D A 0 I D I w M j J y I C g y K S 9 a b W l l b m l v b m 8 g d H l w L n t D b 2 x 1 b W 4 x L D B 9 J n F 1 b 3 Q 7 L C Z x d W 9 0 O 1 N l Y 3 R p b 2 4 x L 1 p h b G V z a W U g Z X R h c C B J S U l f M D I g M D Q g M j A y M n I g K D I p L 1 p t a W V u a W 9 u b y B 0 e X A u e 0 N v b H V t b j I s M X 0 m c X V v d D s s J n F 1 b 3 Q 7 U 2 V j d G l v b j E v W m F s Z X N p Z S B l d G F w I E l J S V 8 w M i A w N C A y M D I y c i A o M i k v W m 1 p Z W 5 p b 2 5 v I H R 5 c C 5 7 Q 2 9 s d W 1 u M y w y f S Z x d W 9 0 O y w m c X V v d D t T Z W N 0 a W 9 u M S 9 a Y W x l c 2 l l I G V 0 Y X A g S U l J X z A y I D A 0 I D I w M j J y I C g y K S 9 a b W l l b m l v b m 8 g d H l w L n t D b 2 x 1 b W 4 0 L D N 9 J n F 1 b 3 Q 7 L C Z x d W 9 0 O 1 N l Y 3 R p b 2 4 x L 1 p h b G V z a W U g Z X R h c C B J S U l f M D I g M D Q g M j A y M n I g K D I p L 1 p t a W V u a W 9 u b y B 0 e X A u e 0 N v b H V t b j U s N H 0 m c X V v d D s s J n F 1 b 3 Q 7 U 2 V j d G l v b j E v W m F s Z X N p Z S B l d G F w I E l J S V 8 w M i A w N C A y M D I y c i A o M i k v W m 1 p Z W 5 p b 2 5 v I H R 5 c C 5 7 Q 2 9 s d W 1 u N i w 1 f S Z x d W 9 0 O y w m c X V v d D t T Z W N 0 a W 9 u M S 9 a Y W x l c 2 l l I G V 0 Y X A g S U l J X z A y I D A 0 I D I w M j J y I C g y K S 9 a b W l l b m l v b m 8 g d H l w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p h b G V z a W U g Z X R h c C B J S U l f M D I g M D Q g M j A y M n I g K D I p L 1 p t a W V u a W 9 u b y B 0 e X A u e 0 N v b H V t b j E s M H 0 m c X V v d D s s J n F 1 b 3 Q 7 U 2 V j d G l v b j E v W m F s Z X N p Z S B l d G F w I E l J S V 8 w M i A w N C A y M D I y c i A o M i k v W m 1 p Z W 5 p b 2 5 v I H R 5 c C 5 7 Q 2 9 s d W 1 u M i w x f S Z x d W 9 0 O y w m c X V v d D t T Z W N 0 a W 9 u M S 9 a Y W x l c 2 l l I G V 0 Y X A g S U l J X z A y I D A 0 I D I w M j J y I C g y K S 9 a b W l l b m l v b m 8 g d H l w L n t D b 2 x 1 b W 4 z L D J 9 J n F 1 b 3 Q 7 L C Z x d W 9 0 O 1 N l Y 3 R p b 2 4 x L 1 p h b G V z a W U g Z X R h c C B J S U l f M D I g M D Q g M j A y M n I g K D I p L 1 p t a W V u a W 9 u b y B 0 e X A u e 0 N v b H V t b j Q s M 3 0 m c X V v d D s s J n F 1 b 3 Q 7 U 2 V j d G l v b j E v W m F s Z X N p Z S B l d G F w I E l J S V 8 w M i A w N C A y M D I y c i A o M i k v W m 1 p Z W 5 p b 2 5 v I H R 5 c C 5 7 Q 2 9 s d W 1 u N S w 0 f S Z x d W 9 0 O y w m c X V v d D t T Z W N 0 a W 9 u M S 9 a Y W x l c 2 l l I G V 0 Y X A g S U l J X z A y I D A 0 I D I w M j J y I C g y K S 9 a b W l l b m l v b m 8 g d H l w L n t D b 2 x 1 b W 4 2 L D V 9 J n F 1 b 3 Q 7 L C Z x d W 9 0 O 1 N l Y 3 R p b 2 4 x L 1 p h b G V z a W U g Z X R h c C B J S U l f M D I g M D Q g M j A y M n I g K D I p L 1 p t a W V u a W 9 u b y B 0 e X A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p h b G V z a W U l M j B l d G F w J T I w S U l J X z A y J T I w M D Q l M j A y M D I y c i U y M C g y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x l c 2 l l J T I w Z X R h c C U y M E l J S V 8 w M i U y M D A 0 J T I w M j A y M n I l M j A o M i k v V G F i b G U w M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x l c 2 l l J T I w Z X R h c C U y M E l J S V 8 w M i U y M D A 0 J T I w M j A y M n I l M j A o M i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F s Z X N p Z S U y M G V 0 Y X A l M j B J S U l f M D I l M j A w N C U y M D I w M j J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D R U M D c 6 N D M 6 M T g u N z E z M j Y 2 N V o i I C 8 + P E V u d H J 5 I F R 5 c G U 9 I k Z p b G x D b 2 x 1 b W 5 U e X B l c y I g V m F s d W U 9 I n N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h b G V z a W U g Z X R h c C B J S U l f M D I g M D Q g M j A y M n I g K D M p L 1 p t a W V u a W 9 u b y B 0 e X A u e 0 N v b H V t b j E s M H 0 m c X V v d D s s J n F 1 b 3 Q 7 U 2 V j d G l v b j E v W m F s Z X N p Z S B l d G F w I E l J S V 8 w M i A w N C A y M D I y c i A o M y k v W m 1 p Z W 5 p b 2 5 v I H R 5 c C 5 7 Q 2 9 s d W 1 u M i w x f S Z x d W 9 0 O y w m c X V v d D t T Z W N 0 a W 9 u M S 9 a Y W x l c 2 l l I G V 0 Y X A g S U l J X z A y I D A 0 I D I w M j J y I C g z K S 9 a b W l l b m l v b m 8 g d H l w L n t D b 2 x 1 b W 4 z L D J 9 J n F 1 b 3 Q 7 L C Z x d W 9 0 O 1 N l Y 3 R p b 2 4 x L 1 p h b G V z a W U g Z X R h c C B J S U l f M D I g M D Q g M j A y M n I g K D M p L 1 p t a W V u a W 9 u b y B 0 e X A u e 0 N v b H V t b j Q s M 3 0 m c X V v d D s s J n F 1 b 3 Q 7 U 2 V j d G l v b j E v W m F s Z X N p Z S B l d G F w I E l J S V 8 w M i A w N C A y M D I y c i A o M y k v W m 1 p Z W 5 p b 2 5 v I H R 5 c C 5 7 Q 2 9 s d W 1 u N S w 0 f S Z x d W 9 0 O y w m c X V v d D t T Z W N 0 a W 9 u M S 9 a Y W x l c 2 l l I G V 0 Y X A g S U l J X z A y I D A 0 I D I w M j J y I C g z K S 9 a b W l l b m l v b m 8 g d H l w L n t D b 2 x 1 b W 4 2 L D V 9 J n F 1 b 3 Q 7 L C Z x d W 9 0 O 1 N l Y 3 R p b 2 4 x L 1 p h b G V z a W U g Z X R h c C B J S U l f M D I g M D Q g M j A y M n I g K D M p L 1 p t a W V u a W 9 u b y B 0 e X A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W m F s Z X N p Z S B l d G F w I E l J S V 8 w M i A w N C A y M D I y c i A o M y k v W m 1 p Z W 5 p b 2 5 v I H R 5 c C 5 7 Q 2 9 s d W 1 u M S w w f S Z x d W 9 0 O y w m c X V v d D t T Z W N 0 a W 9 u M S 9 a Y W x l c 2 l l I G V 0 Y X A g S U l J X z A y I D A 0 I D I w M j J y I C g z K S 9 a b W l l b m l v b m 8 g d H l w L n t D b 2 x 1 b W 4 y L D F 9 J n F 1 b 3 Q 7 L C Z x d W 9 0 O 1 N l Y 3 R p b 2 4 x L 1 p h b G V z a W U g Z X R h c C B J S U l f M D I g M D Q g M j A y M n I g K D M p L 1 p t a W V u a W 9 u b y B 0 e X A u e 0 N v b H V t b j M s M n 0 m c X V v d D s s J n F 1 b 3 Q 7 U 2 V j d G l v b j E v W m F s Z X N p Z S B l d G F w I E l J S V 8 w M i A w N C A y M D I y c i A o M y k v W m 1 p Z W 5 p b 2 5 v I H R 5 c C 5 7 Q 2 9 s d W 1 u N C w z f S Z x d W 9 0 O y w m c X V v d D t T Z W N 0 a W 9 u M S 9 a Y W x l c 2 l l I G V 0 Y X A g S U l J X z A y I D A 0 I D I w M j J y I C g z K S 9 a b W l l b m l v b m 8 g d H l w L n t D b 2 x 1 b W 4 1 L D R 9 J n F 1 b 3 Q 7 L C Z x d W 9 0 O 1 N l Y 3 R p b 2 4 x L 1 p h b G V z a W U g Z X R h c C B J S U l f M D I g M D Q g M j A y M n I g K D M p L 1 p t a W V u a W 9 u b y B 0 e X A u e 0 N v b H V t b j Y s N X 0 m c X V v d D s s J n F 1 b 3 Q 7 U 2 V j d G l v b j E v W m F s Z X N p Z S B l d G F w I E l J S V 8 w M i A w N C A y M D I y c i A o M y k v W m 1 p Z W 5 p b 2 5 v I H R 5 c C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W m F s Z X N p Z S U y M G V 0 Y X A l M j B J S U l f M D I l M j A w N C U y M D I w M j J y J T I w K D M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h b G V z a W U l M j B l d G F w J T I w S U l J X z A y J T I w M D Q l M j A y M D I y c i U y M C g z K S 9 U Y W J s Z T A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h b G V z a W U l M j B l d G F w J T I w S U l J X z A y J T I w M D Q l M j A y M D I y c i U y M C g z K S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B 7 R 1 C X u 5 F U S o 9 + 4 4 E T V V l w A A A A A C A A A A A A A Q Z g A A A A E A A C A A A A A t R 3 c n h 0 Y k G q 9 J Q O m / g 9 o Q n s m C n V d l o B n p Q v l X i s V f 9 A A A A A A O g A A A A A I A A C A A A A A S A w A 1 e I 5 c z k 8 V q b y M 5 d i + j x T j N w a C S 4 b D W y 6 j 7 p f V a l A A A A C x d j g Y x Q 8 P 9 P 7 2 o / 2 4 k i / j J z k W N E R T T I 5 j C 9 o 1 a R K + L g y m q z L k w z v X R L Z 4 F m g O b E C 4 c w 4 a I z E I c j S P V l U x S D y 5 y Q L R 6 T I I z V O 1 m M m s O r M Q k U A A A A B H K u T z d t b A 9 j S W 8 L q p m 2 k 8 Q 0 e 8 s n r K 1 M 0 N K 1 n q S U r I 7 t + h G i x y D / Y Z / F Y 9 R 5 9 3 q X K Q m N V 2 c 2 b 2 u m 9 w l 5 j s m w J Z < / D a t a M a s h u p > 
</file>

<file path=customXml/itemProps1.xml><?xml version="1.0" encoding="utf-8"?>
<ds:datastoreItem xmlns:ds="http://schemas.openxmlformats.org/officeDocument/2006/customXml" ds:itemID="{AD6442D3-8C92-4069-81E0-00C7F2150AB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KI Gracze</vt:lpstr>
      <vt:lpstr>TES Gracze</vt:lpstr>
      <vt:lpstr>PR Gracze</vt:lpstr>
      <vt:lpstr>SPIS  Gracze</vt:lpstr>
    </vt:vector>
  </TitlesOfParts>
  <Company>Prywatny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Marek Klyk</cp:lastModifiedBy>
  <cp:lastPrinted>2022-08-18T13:21:54Z</cp:lastPrinted>
  <dcterms:created xsi:type="dcterms:W3CDTF">2015-01-28T19:10:09Z</dcterms:created>
  <dcterms:modified xsi:type="dcterms:W3CDTF">2022-08-19T09:18:21Z</dcterms:modified>
</cp:coreProperties>
</file>